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mc:AlternateContent xmlns:mc="http://schemas.openxmlformats.org/markup-compatibility/2006">
    <mc:Choice Requires="x15">
      <x15ac:absPath xmlns:x15ac="http://schemas.microsoft.com/office/spreadsheetml/2010/11/ac" url="C:\Users\Danira Bilic\Desktop\2025 RAČUNOVODSTVO\ZAVRŠNI IZVJEŠTAJ 2025\"/>
    </mc:Choice>
  </mc:AlternateContent>
  <xr:revisionPtr revIDLastSave="0" documentId="13_ncr:1_{BCFE8626-6F81-4EF9-841C-B214FFE1AC02}"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H331" i="9"/>
  <c r="G331" i="9"/>
  <c r="F331" i="9"/>
  <c r="E331" i="9"/>
  <c r="B331" i="9" s="1"/>
  <c r="H330" i="9"/>
  <c r="G330" i="9"/>
  <c r="F330" i="9"/>
  <c r="E330" i="9"/>
  <c r="H329" i="9"/>
  <c r="G329" i="9"/>
  <c r="E329" i="9" s="1"/>
  <c r="B329" i="9" s="1"/>
  <c r="F329" i="9"/>
  <c r="H328" i="9"/>
  <c r="G328" i="9"/>
  <c r="E328" i="9" s="1"/>
  <c r="B328" i="9" s="1"/>
  <c r="F328" i="9"/>
  <c r="H327" i="9"/>
  <c r="G327" i="9"/>
  <c r="F327" i="9"/>
  <c r="E327" i="9"/>
  <c r="B327" i="9" s="1"/>
  <c r="H326" i="9"/>
  <c r="G326" i="9"/>
  <c r="F326" i="9"/>
  <c r="E326" i="9"/>
  <c r="B326" i="9" s="1"/>
  <c r="H325" i="9"/>
  <c r="G325" i="9"/>
  <c r="E325" i="9" s="1"/>
  <c r="B325" i="9" s="1"/>
  <c r="F325" i="9"/>
  <c r="H324" i="9"/>
  <c r="G324" i="9"/>
  <c r="F324" i="9"/>
  <c r="H323" i="9"/>
  <c r="G323" i="9"/>
  <c r="F323" i="9"/>
  <c r="E323" i="9"/>
  <c r="B323" i="9" s="1"/>
  <c r="H322" i="9"/>
  <c r="G322" i="9"/>
  <c r="F322" i="9"/>
  <c r="E322" i="9"/>
  <c r="H321" i="9"/>
  <c r="G321" i="9"/>
  <c r="E321" i="9" s="1"/>
  <c r="B321" i="9" s="1"/>
  <c r="F321" i="9"/>
  <c r="H320" i="9"/>
  <c r="G320" i="9"/>
  <c r="E320" i="9" s="1"/>
  <c r="F320" i="9"/>
  <c r="B320" i="9"/>
  <c r="H319" i="9"/>
  <c r="G319" i="9"/>
  <c r="F319" i="9"/>
  <c r="E319" i="9"/>
  <c r="B319" i="9" s="1"/>
  <c r="H318" i="9"/>
  <c r="G318" i="9"/>
  <c r="F318" i="9"/>
  <c r="E318" i="9"/>
  <c r="B318" i="9" s="1"/>
  <c r="H317" i="9"/>
  <c r="G317" i="9"/>
  <c r="E317" i="9" s="1"/>
  <c r="B317" i="9" s="1"/>
  <c r="F317" i="9"/>
  <c r="F316" i="9"/>
  <c r="F315" i="9"/>
  <c r="F314" i="9"/>
  <c r="H313" i="9"/>
  <c r="G313" i="9"/>
  <c r="E313" i="9" s="1"/>
  <c r="B313" i="9" s="1"/>
  <c r="F313" i="9"/>
  <c r="H312" i="9"/>
  <c r="G312" i="9"/>
  <c r="E312" i="9" s="1"/>
  <c r="F312" i="9"/>
  <c r="B312" i="9"/>
  <c r="H311" i="9"/>
  <c r="G311" i="9"/>
  <c r="F311" i="9"/>
  <c r="E311" i="9"/>
  <c r="B311" i="9" s="1"/>
  <c r="F310" i="9"/>
  <c r="F309" i="9"/>
  <c r="F308" i="9"/>
  <c r="H307" i="9"/>
  <c r="G307" i="9"/>
  <c r="F307" i="9"/>
  <c r="F306" i="9"/>
  <c r="H305" i="9"/>
  <c r="G305" i="9"/>
  <c r="F305" i="9"/>
  <c r="E305" i="9"/>
  <c r="B305" i="9" s="1"/>
  <c r="H304" i="9"/>
  <c r="G304" i="9"/>
  <c r="F304" i="9"/>
  <c r="E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s="1"/>
  <c r="E290" i="9"/>
  <c r="M289" i="9"/>
  <c r="L289" i="9"/>
  <c r="F289" i="9"/>
  <c r="E289" i="9"/>
  <c r="M288" i="9"/>
  <c r="L288" i="9"/>
  <c r="F288" i="9" s="1"/>
  <c r="B288" i="9" s="1"/>
  <c r="E288" i="9"/>
  <c r="M287" i="9"/>
  <c r="L287" i="9"/>
  <c r="E287" i="9"/>
  <c r="M286" i="9"/>
  <c r="L286" i="9"/>
  <c r="F286" i="9" s="1"/>
  <c r="E286" i="9"/>
  <c r="M285" i="9"/>
  <c r="L285" i="9"/>
  <c r="F285" i="9"/>
  <c r="E285" i="9"/>
  <c r="M284" i="9"/>
  <c r="L284" i="9"/>
  <c r="F284" i="9" s="1"/>
  <c r="B284" i="9" s="1"/>
  <c r="E284" i="9"/>
  <c r="M283" i="9"/>
  <c r="L283" i="9"/>
  <c r="F283" i="9" s="1"/>
  <c r="B283" i="9" s="1"/>
  <c r="E283" i="9"/>
  <c r="M282" i="9"/>
  <c r="F282" i="9" s="1"/>
  <c r="L282" i="9"/>
  <c r="E282" i="9"/>
  <c r="B282" i="9" s="1"/>
  <c r="M281" i="9"/>
  <c r="L281" i="9"/>
  <c r="F281" i="9"/>
  <c r="E281" i="9"/>
  <c r="M280" i="9"/>
  <c r="L280" i="9"/>
  <c r="F280" i="9" s="1"/>
  <c r="B280" i="9" s="1"/>
  <c r="E280" i="9"/>
  <c r="M279" i="9"/>
  <c r="L279" i="9"/>
  <c r="E279" i="9"/>
  <c r="M278" i="9"/>
  <c r="F278" i="9" s="1"/>
  <c r="L278" i="9"/>
  <c r="E278" i="9"/>
  <c r="M277" i="9"/>
  <c r="L277" i="9"/>
  <c r="F277" i="9"/>
  <c r="E277" i="9"/>
  <c r="M276" i="9"/>
  <c r="L276" i="9"/>
  <c r="F276" i="9" s="1"/>
  <c r="B276" i="9" s="1"/>
  <c r="E276" i="9"/>
  <c r="M275" i="9"/>
  <c r="L275" i="9"/>
  <c r="F275" i="9" s="1"/>
  <c r="B275" i="9" s="1"/>
  <c r="E275" i="9"/>
  <c r="M274" i="9"/>
  <c r="L274" i="9"/>
  <c r="F274" i="9" s="1"/>
  <c r="E274" i="9"/>
  <c r="M273" i="9"/>
  <c r="L273" i="9"/>
  <c r="F273" i="9"/>
  <c r="E273" i="9"/>
  <c r="M272" i="9"/>
  <c r="L272" i="9"/>
  <c r="F272" i="9" s="1"/>
  <c r="E272" i="9"/>
  <c r="B272" i="9" s="1"/>
  <c r="M271" i="9"/>
  <c r="L271" i="9"/>
  <c r="E271" i="9"/>
  <c r="M270" i="9"/>
  <c r="L270" i="9"/>
  <c r="F270" i="9" s="1"/>
  <c r="E270" i="9"/>
  <c r="B270" i="9" s="1"/>
  <c r="M269" i="9"/>
  <c r="L269" i="9"/>
  <c r="F269" i="9"/>
  <c r="E269" i="9"/>
  <c r="B269" i="9" s="1"/>
  <c r="M268" i="9"/>
  <c r="L268" i="9"/>
  <c r="F268" i="9" s="1"/>
  <c r="E268" i="9"/>
  <c r="M267" i="9"/>
  <c r="L267" i="9"/>
  <c r="F267" i="9" s="1"/>
  <c r="B267" i="9" s="1"/>
  <c r="E267" i="9"/>
  <c r="M266" i="9"/>
  <c r="L266" i="9"/>
  <c r="F266" i="9" s="1"/>
  <c r="E266" i="9"/>
  <c r="M265" i="9"/>
  <c r="L265" i="9"/>
  <c r="F265" i="9"/>
  <c r="E265" i="9"/>
  <c r="M264" i="9"/>
  <c r="L264" i="9"/>
  <c r="F264" i="9" s="1"/>
  <c r="E264" i="9"/>
  <c r="B264" i="9" s="1"/>
  <c r="M263" i="9"/>
  <c r="L263" i="9"/>
  <c r="E263" i="9"/>
  <c r="M262" i="9"/>
  <c r="L262" i="9"/>
  <c r="F262" i="9" s="1"/>
  <c r="E262" i="9"/>
  <c r="B262" i="9" s="1"/>
  <c r="M261" i="9"/>
  <c r="L261" i="9"/>
  <c r="F261" i="9"/>
  <c r="E261" i="9"/>
  <c r="B261" i="9" s="1"/>
  <c r="M260" i="9"/>
  <c r="L260" i="9"/>
  <c r="F260" i="9" s="1"/>
  <c r="E260" i="9"/>
  <c r="M259" i="9"/>
  <c r="L259" i="9"/>
  <c r="F259" i="9" s="1"/>
  <c r="B259" i="9" s="1"/>
  <c r="E259" i="9"/>
  <c r="M258" i="9"/>
  <c r="L258" i="9"/>
  <c r="F258" i="9" s="1"/>
  <c r="E258" i="9"/>
  <c r="M257" i="9"/>
  <c r="L257" i="9"/>
  <c r="F257" i="9"/>
  <c r="E257" i="9"/>
  <c r="M256" i="9"/>
  <c r="L256" i="9"/>
  <c r="F256" i="9" s="1"/>
  <c r="E256" i="9"/>
  <c r="B256" i="9" s="1"/>
  <c r="M255" i="9"/>
  <c r="L255" i="9"/>
  <c r="E255" i="9"/>
  <c r="M254" i="9"/>
  <c r="L254" i="9"/>
  <c r="F254" i="9" s="1"/>
  <c r="E254" i="9"/>
  <c r="B254" i="9" s="1"/>
  <c r="M253" i="9"/>
  <c r="L253" i="9"/>
  <c r="F253" i="9"/>
  <c r="E253" i="9"/>
  <c r="B253" i="9" s="1"/>
  <c r="M252" i="9"/>
  <c r="L252" i="9"/>
  <c r="F252" i="9" s="1"/>
  <c r="B252" i="9" s="1"/>
  <c r="E252" i="9"/>
  <c r="M251" i="9"/>
  <c r="L251" i="9"/>
  <c r="F251" i="9" s="1"/>
  <c r="B251" i="9" s="1"/>
  <c r="E251" i="9"/>
  <c r="M250" i="9"/>
  <c r="L250" i="9"/>
  <c r="F250" i="9" s="1"/>
  <c r="E250" i="9"/>
  <c r="M249" i="9"/>
  <c r="L249" i="9"/>
  <c r="F249" i="9"/>
  <c r="E249" i="9"/>
  <c r="M248" i="9"/>
  <c r="L248" i="9"/>
  <c r="F248" i="9" s="1"/>
  <c r="B248" i="9" s="1"/>
  <c r="E248" i="9"/>
  <c r="M247" i="9"/>
  <c r="L247" i="9"/>
  <c r="E247" i="9"/>
  <c r="M246" i="9"/>
  <c r="L246" i="9"/>
  <c r="F246" i="9" s="1"/>
  <c r="E246" i="9"/>
  <c r="B246" i="9" s="1"/>
  <c r="M245" i="9"/>
  <c r="L245" i="9"/>
  <c r="F245" i="9"/>
  <c r="E245" i="9"/>
  <c r="B245" i="9" s="1"/>
  <c r="M244" i="9"/>
  <c r="L244" i="9"/>
  <c r="F244" i="9" s="1"/>
  <c r="B244" i="9" s="1"/>
  <c r="E244" i="9"/>
  <c r="M243" i="9"/>
  <c r="L243" i="9"/>
  <c r="F243" i="9" s="1"/>
  <c r="B243" i="9" s="1"/>
  <c r="E243" i="9"/>
  <c r="M242" i="9"/>
  <c r="F242" i="9" s="1"/>
  <c r="L242" i="9"/>
  <c r="E242" i="9"/>
  <c r="B242" i="9" s="1"/>
  <c r="M241" i="9"/>
  <c r="L241" i="9"/>
  <c r="F241" i="9"/>
  <c r="E241" i="9"/>
  <c r="M240" i="9"/>
  <c r="L240" i="9"/>
  <c r="F240" i="9" s="1"/>
  <c r="B240" i="9" s="1"/>
  <c r="E240" i="9"/>
  <c r="M239" i="9"/>
  <c r="L239" i="9"/>
  <c r="E239" i="9"/>
  <c r="M238" i="9"/>
  <c r="L238" i="9"/>
  <c r="F238" i="9" s="1"/>
  <c r="E238" i="9"/>
  <c r="B238" i="9" s="1"/>
  <c r="M237" i="9"/>
  <c r="L237" i="9"/>
  <c r="F237" i="9"/>
  <c r="E237" i="9"/>
  <c r="B237" i="9" s="1"/>
  <c r="M236" i="9"/>
  <c r="L236" i="9"/>
  <c r="F236" i="9" s="1"/>
  <c r="B236" i="9" s="1"/>
  <c r="E236" i="9"/>
  <c r="M235" i="9"/>
  <c r="L235" i="9"/>
  <c r="F235" i="9" s="1"/>
  <c r="B235" i="9" s="1"/>
  <c r="E235" i="9"/>
  <c r="M234" i="9"/>
  <c r="F234" i="9" s="1"/>
  <c r="L234" i="9"/>
  <c r="E234" i="9"/>
  <c r="B234" i="9" s="1"/>
  <c r="M233" i="9"/>
  <c r="L233" i="9"/>
  <c r="F233" i="9"/>
  <c r="E233" i="9"/>
  <c r="M232" i="9"/>
  <c r="L232" i="9"/>
  <c r="F232" i="9"/>
  <c r="B232" i="9" s="1"/>
  <c r="E232" i="9"/>
  <c r="M231" i="9"/>
  <c r="L231" i="9"/>
  <c r="F231" i="9" s="1"/>
  <c r="E231" i="9"/>
  <c r="B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H169" i="9"/>
  <c r="G169" i="9"/>
  <c r="F169" i="9"/>
  <c r="E169" i="9"/>
  <c r="B169" i="9" s="1"/>
  <c r="H168" i="9"/>
  <c r="G168" i="9"/>
  <c r="F168" i="9"/>
  <c r="E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F162" i="9"/>
  <c r="H161" i="9"/>
  <c r="G161" i="9"/>
  <c r="F161" i="9"/>
  <c r="E161" i="9"/>
  <c r="B161" i="9" s="1"/>
  <c r="H160" i="9"/>
  <c r="G160" i="9"/>
  <c r="F160" i="9"/>
  <c r="E160" i="9"/>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F142" i="9"/>
  <c r="H141" i="9"/>
  <c r="G141" i="9"/>
  <c r="F141" i="9"/>
  <c r="E141" i="9"/>
  <c r="B141" i="9" s="1"/>
  <c r="H140" i="9"/>
  <c r="G140" i="9"/>
  <c r="F140" i="9"/>
  <c r="E140" i="9"/>
  <c r="H139" i="9"/>
  <c r="G139" i="9"/>
  <c r="E139" i="9" s="1"/>
  <c r="B139" i="9" s="1"/>
  <c r="F139" i="9"/>
  <c r="H138" i="9"/>
  <c r="G138" i="9"/>
  <c r="F138" i="9"/>
  <c r="H137" i="9"/>
  <c r="G137" i="9"/>
  <c r="F137" i="9"/>
  <c r="E137" i="9"/>
  <c r="B137" i="9" s="1"/>
  <c r="H136" i="9"/>
  <c r="G136" i="9"/>
  <c r="F136" i="9"/>
  <c r="E136" i="9"/>
  <c r="B136" i="9" s="1"/>
  <c r="H135" i="9"/>
  <c r="G135" i="9"/>
  <c r="E135" i="9" s="1"/>
  <c r="F135" i="9"/>
  <c r="H134" i="9"/>
  <c r="G134" i="9"/>
  <c r="F134" i="9"/>
  <c r="H133" i="9"/>
  <c r="E133" i="9" s="1"/>
  <c r="G133" i="9"/>
  <c r="F133" i="9"/>
  <c r="B133" i="9"/>
  <c r="H132" i="9"/>
  <c r="G132" i="9"/>
  <c r="F132" i="9"/>
  <c r="E132" i="9"/>
  <c r="B132" i="9" s="1"/>
  <c r="H131" i="9"/>
  <c r="G131" i="9"/>
  <c r="E131" i="9" s="1"/>
  <c r="F131" i="9"/>
  <c r="B131" i="9"/>
  <c r="H130" i="9"/>
  <c r="G130" i="9"/>
  <c r="F130" i="9"/>
  <c r="E130" i="9"/>
  <c r="B130" i="9" s="1"/>
  <c r="H129" i="9"/>
  <c r="E129" i="9" s="1"/>
  <c r="G129" i="9"/>
  <c r="F129" i="9"/>
  <c r="H128" i="9"/>
  <c r="G128" i="9"/>
  <c r="E128" i="9" s="1"/>
  <c r="B128" i="9" s="1"/>
  <c r="F128" i="9"/>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B123" i="9"/>
  <c r="H122" i="9"/>
  <c r="G122" i="9"/>
  <c r="F122" i="9"/>
  <c r="E122" i="9"/>
  <c r="B122" i="9" s="1"/>
  <c r="H121" i="9"/>
  <c r="E121" i="9" s="1"/>
  <c r="G121" i="9"/>
  <c r="F121" i="9"/>
  <c r="H120" i="9"/>
  <c r="G120" i="9"/>
  <c r="E120" i="9" s="1"/>
  <c r="B120" i="9" s="1"/>
  <c r="F120" i="9"/>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H60" i="9"/>
  <c r="G60" i="9"/>
  <c r="F60" i="9"/>
  <c r="E60" i="9"/>
  <c r="B60" i="9" s="1"/>
  <c r="H59" i="9"/>
  <c r="G59" i="9"/>
  <c r="F59" i="9"/>
  <c r="E59" i="9"/>
  <c r="B59" i="9" s="1"/>
  <c r="H58" i="9"/>
  <c r="G58" i="9"/>
  <c r="E58" i="9" s="1"/>
  <c r="B58" i="9" s="1"/>
  <c r="F58" i="9"/>
  <c r="H57" i="9"/>
  <c r="G57" i="9"/>
  <c r="F57" i="9"/>
  <c r="H56" i="9"/>
  <c r="G56" i="9"/>
  <c r="F56" i="9"/>
  <c r="E56" i="9"/>
  <c r="B56" i="9" s="1"/>
  <c r="H55" i="9"/>
  <c r="G55" i="9"/>
  <c r="F55" i="9"/>
  <c r="E55" i="9"/>
  <c r="B55" i="9" s="1"/>
  <c r="H54" i="9"/>
  <c r="G54" i="9"/>
  <c r="E54" i="9" s="1"/>
  <c r="B54" i="9" s="1"/>
  <c r="F54" i="9"/>
  <c r="H53" i="9"/>
  <c r="G53" i="9"/>
  <c r="E53" i="9" s="1"/>
  <c r="B53" i="9" s="1"/>
  <c r="F53" i="9"/>
  <c r="H52" i="9"/>
  <c r="G52" i="9"/>
  <c r="F52" i="9"/>
  <c r="E52" i="9"/>
  <c r="B52" i="9" s="1"/>
  <c r="H51" i="9"/>
  <c r="G51" i="9"/>
  <c r="F51" i="9"/>
  <c r="E51" i="9"/>
  <c r="H50" i="9"/>
  <c r="G50" i="9"/>
  <c r="E50" i="9" s="1"/>
  <c r="B50" i="9" s="1"/>
  <c r="F50" i="9"/>
  <c r="H49" i="9"/>
  <c r="G49" i="9"/>
  <c r="E49" i="9" s="1"/>
  <c r="B49" i="9" s="1"/>
  <c r="F49" i="9"/>
  <c r="H48" i="9"/>
  <c r="G48" i="9"/>
  <c r="F48" i="9"/>
  <c r="E48" i="9"/>
  <c r="B48" i="9" s="1"/>
  <c r="H47" i="9"/>
  <c r="G47" i="9"/>
  <c r="F47" i="9"/>
  <c r="E47" i="9"/>
  <c r="H46" i="9"/>
  <c r="G46" i="9"/>
  <c r="E46" i="9" s="1"/>
  <c r="B46" i="9" s="1"/>
  <c r="F46" i="9"/>
  <c r="H45" i="9"/>
  <c r="G45" i="9"/>
  <c r="F45" i="9"/>
  <c r="H44" i="9"/>
  <c r="G44" i="9"/>
  <c r="F44" i="9"/>
  <c r="E44" i="9"/>
  <c r="B44" i="9" s="1"/>
  <c r="H43" i="9"/>
  <c r="G43" i="9"/>
  <c r="F43" i="9"/>
  <c r="E43" i="9"/>
  <c r="B43" i="9" s="1"/>
  <c r="H42" i="9"/>
  <c r="G42" i="9"/>
  <c r="E42" i="9" s="1"/>
  <c r="B42" i="9" s="1"/>
  <c r="F42" i="9"/>
  <c r="H41" i="9"/>
  <c r="G41" i="9"/>
  <c r="F41" i="9"/>
  <c r="H40" i="9"/>
  <c r="G40" i="9"/>
  <c r="F40" i="9"/>
  <c r="E40" i="9"/>
  <c r="B40" i="9" s="1"/>
  <c r="H39" i="9"/>
  <c r="G39" i="9"/>
  <c r="F39" i="9"/>
  <c r="E39" i="9"/>
  <c r="B39" i="9" s="1"/>
  <c r="H38" i="9"/>
  <c r="G38" i="9"/>
  <c r="E38" i="9" s="1"/>
  <c r="B38" i="9" s="1"/>
  <c r="F38" i="9"/>
  <c r="H37" i="9"/>
  <c r="G37" i="9"/>
  <c r="E37" i="9" s="1"/>
  <c r="B37" i="9" s="1"/>
  <c r="F37" i="9"/>
  <c r="H36" i="9"/>
  <c r="G36" i="9"/>
  <c r="F36" i="9"/>
  <c r="E36" i="9"/>
  <c r="B36" i="9" s="1"/>
  <c r="H35" i="9"/>
  <c r="G35" i="9"/>
  <c r="F35" i="9"/>
  <c r="E35" i="9"/>
  <c r="H34" i="9"/>
  <c r="G34" i="9"/>
  <c r="E34" i="9" s="1"/>
  <c r="B34" i="9" s="1"/>
  <c r="F34" i="9"/>
  <c r="H33" i="9"/>
  <c r="G33" i="9"/>
  <c r="E33" i="9" s="1"/>
  <c r="B33" i="9" s="1"/>
  <c r="F33" i="9"/>
  <c r="H32" i="9"/>
  <c r="G32" i="9"/>
  <c r="F32" i="9"/>
  <c r="E32" i="9"/>
  <c r="B32" i="9" s="1"/>
  <c r="H31" i="9"/>
  <c r="G31" i="9"/>
  <c r="F31" i="9"/>
  <c r="E31" i="9"/>
  <c r="H30" i="9"/>
  <c r="G30" i="9"/>
  <c r="E30" i="9" s="1"/>
  <c r="B30" i="9" s="1"/>
  <c r="F30" i="9"/>
  <c r="H29" i="9"/>
  <c r="G29" i="9"/>
  <c r="F29" i="9"/>
  <c r="H28" i="9"/>
  <c r="G28" i="9"/>
  <c r="F28" i="9"/>
  <c r="E28" i="9"/>
  <c r="B28" i="9" s="1"/>
  <c r="H27" i="9"/>
  <c r="G27" i="9"/>
  <c r="F27" i="9"/>
  <c r="E27" i="9"/>
  <c r="B27" i="9" s="1"/>
  <c r="H26" i="9"/>
  <c r="G26" i="9"/>
  <c r="F26" i="9"/>
  <c r="H25" i="9"/>
  <c r="G25" i="9"/>
  <c r="F25" i="9"/>
  <c r="F24" i="9"/>
  <c r="F4" i="9"/>
  <c r="O3" i="9"/>
  <c r="G296" i="9" s="1"/>
  <c r="E296" i="9" s="1"/>
  <c r="B296" i="9" s="1"/>
  <c r="I3" i="9"/>
  <c r="H308" i="9" s="1"/>
  <c r="E308" i="9" s="1"/>
  <c r="B308" i="9" s="1"/>
  <c r="H3" i="9"/>
  <c r="G3" i="9"/>
  <c r="D104" i="8"/>
  <c r="D97" i="8"/>
  <c r="D92" i="8"/>
  <c r="D87" i="8"/>
  <c r="D82" i="8"/>
  <c r="D77" i="8"/>
  <c r="D72" i="8"/>
  <c r="D67" i="8"/>
  <c r="D62" i="8"/>
  <c r="D57" i="8"/>
  <c r="D52" i="8"/>
  <c r="D46" i="8"/>
  <c r="D37" i="8"/>
  <c r="D27" i="8"/>
  <c r="D25" i="8" s="1"/>
  <c r="D18" i="8"/>
  <c r="D8" i="8"/>
  <c r="D6" i="8"/>
  <c r="E44" i="7"/>
  <c r="D44" i="7"/>
  <c r="E39" i="7"/>
  <c r="D39" i="7"/>
  <c r="D38" i="7" s="1"/>
  <c r="H35" i="3" s="1"/>
  <c r="E38" i="7"/>
  <c r="E30" i="7"/>
  <c r="D30" i="7"/>
  <c r="D22" i="7" s="1"/>
  <c r="E23" i="7"/>
  <c r="E22" i="7" s="1"/>
  <c r="I34" i="3" s="1"/>
  <c r="D23" i="7"/>
  <c r="E14" i="7"/>
  <c r="D14" i="7"/>
  <c r="E7" i="7"/>
  <c r="D7" i="7"/>
  <c r="D6" i="7" s="1"/>
  <c r="D5" i="7" s="1"/>
  <c r="E6" i="7"/>
  <c r="E5" i="7" s="1"/>
  <c r="I33" i="3"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F115" i="6"/>
  <c r="E115" i="6"/>
  <c r="D115" i="6"/>
  <c r="D114" i="6" s="1"/>
  <c r="H30" i="3" s="1"/>
  <c r="E114" i="6"/>
  <c r="F113" i="6"/>
  <c r="F112" i="6"/>
  <c r="F111" i="6"/>
  <c r="F110" i="6"/>
  <c r="F109" i="6"/>
  <c r="F108" i="6"/>
  <c r="F107" i="6"/>
  <c r="E107" i="6"/>
  <c r="D107" i="6"/>
  <c r="F106" i="6"/>
  <c r="F105" i="6"/>
  <c r="F104" i="6"/>
  <c r="F103" i="6"/>
  <c r="F102" i="6"/>
  <c r="F101" i="6"/>
  <c r="F100" i="6"/>
  <c r="E99" i="6"/>
  <c r="E89" i="6" s="1"/>
  <c r="D1485"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F428" i="4"/>
  <c r="E428" i="4"/>
  <c r="D428" i="4"/>
  <c r="F427" i="4"/>
  <c r="E427" i="4"/>
  <c r="E648" i="4" s="1"/>
  <c r="D642" i="1" s="1"/>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E360" i="4" s="1"/>
  <c r="D366" i="4"/>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4" i="4" s="1"/>
  <c r="F313" i="4"/>
  <c r="F312" i="4"/>
  <c r="F311" i="4"/>
  <c r="F310" i="4"/>
  <c r="E310" i="4"/>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E262" i="4" s="1"/>
  <c r="D269" i="4"/>
  <c r="D262" i="4" s="1"/>
  <c r="F262" i="4" s="1"/>
  <c r="F268" i="4"/>
  <c r="F267" i="4"/>
  <c r="F266" i="4"/>
  <c r="F265" i="4"/>
  <c r="F264" i="4"/>
  <c r="F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D164" i="4"/>
  <c r="F164" i="4" s="1"/>
  <c r="F163" i="4"/>
  <c r="F162" i="4"/>
  <c r="F161" i="4"/>
  <c r="F160" i="4"/>
  <c r="E160" i="4"/>
  <c r="D160" i="4"/>
  <c r="F159" i="4"/>
  <c r="F158" i="4"/>
  <c r="F157" i="4"/>
  <c r="F156" i="4"/>
  <c r="F155" i="4"/>
  <c r="F154" i="4"/>
  <c r="E154" i="4"/>
  <c r="D154" i="4"/>
  <c r="E153" i="4"/>
  <c r="D153" i="4"/>
  <c r="F153" i="4" s="1"/>
  <c r="F151" i="4"/>
  <c r="F150" i="4"/>
  <c r="F149" i="4"/>
  <c r="F148" i="4"/>
  <c r="F147" i="4"/>
  <c r="F146" i="4"/>
  <c r="F145" i="4"/>
  <c r="F144" i="4"/>
  <c r="F143" i="4"/>
  <c r="F142" i="4"/>
  <c r="E141" i="4"/>
  <c r="E140" i="4" s="1"/>
  <c r="D141" i="4"/>
  <c r="F141" i="4" s="1"/>
  <c r="D140" i="4"/>
  <c r="F140" i="4" s="1"/>
  <c r="F139" i="4"/>
  <c r="F138" i="4"/>
  <c r="F137" i="4"/>
  <c r="F136" i="4"/>
  <c r="F135" i="4"/>
  <c r="E135" i="4"/>
  <c r="D135" i="4"/>
  <c r="D134" i="4" s="1"/>
  <c r="F134" i="4" s="1"/>
  <c r="E134" i="4"/>
  <c r="F133" i="4"/>
  <c r="F132" i="4"/>
  <c r="F131" i="4"/>
  <c r="F130" i="4"/>
  <c r="E129" i="4"/>
  <c r="E125" i="4" s="1"/>
  <c r="D121" i="1" s="1"/>
  <c r="D129" i="4"/>
  <c r="F129" i="4" s="1"/>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E49" i="4" s="1"/>
  <c r="D45" i="1" s="1"/>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I28" i="3"/>
  <c r="G28" i="3"/>
  <c r="B28" i="3"/>
  <c r="I27" i="3"/>
  <c r="G27" i="3"/>
  <c r="B27" i="3"/>
  <c r="G25" i="3"/>
  <c r="B25" i="3"/>
  <c r="G24" i="3"/>
  <c r="B24" i="3"/>
  <c r="G23" i="3"/>
  <c r="B23" i="3"/>
  <c r="I22" i="3"/>
  <c r="G22" i="3"/>
  <c r="B22" i="3"/>
  <c r="G20" i="3"/>
  <c r="B20" i="3"/>
  <c r="G19" i="3"/>
  <c r="B19" i="3"/>
  <c r="G18" i="3"/>
  <c r="B18" i="3"/>
  <c r="G17" i="3"/>
  <c r="B17" i="3"/>
  <c r="H10" i="3" a="1"/>
  <c r="H10" i="3" s="1"/>
  <c r="L3" i="9" s="1"/>
  <c r="H1686" i="1"/>
  <c r="C1686" i="1"/>
  <c r="G1686" i="1" s="1"/>
  <c r="H1685" i="1"/>
  <c r="G1685" i="1"/>
  <c r="C1685" i="1"/>
  <c r="C1684" i="1"/>
  <c r="H1684" i="1" s="1"/>
  <c r="C1683" i="1"/>
  <c r="H1682" i="1"/>
  <c r="C1682" i="1"/>
  <c r="G1682" i="1" s="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C1654" i="1"/>
  <c r="G1654" i="1" s="1"/>
  <c r="H1653" i="1"/>
  <c r="G1653" i="1"/>
  <c r="C1653" i="1"/>
  <c r="H1652" i="1"/>
  <c r="C1652" i="1"/>
  <c r="G1652" i="1" s="1"/>
  <c r="C1651" i="1"/>
  <c r="H1651" i="1" s="1"/>
  <c r="C1650" i="1"/>
  <c r="G1650" i="1" s="1"/>
  <c r="H1649" i="1"/>
  <c r="G1649" i="1"/>
  <c r="C1649" i="1"/>
  <c r="C1648" i="1"/>
  <c r="H1648" i="1" s="1"/>
  <c r="C1647" i="1"/>
  <c r="H1647" i="1" s="1"/>
  <c r="H1646" i="1"/>
  <c r="G1646" i="1"/>
  <c r="C1646" i="1"/>
  <c r="C1645" i="1"/>
  <c r="H1645" i="1" s="1"/>
  <c r="C1644" i="1"/>
  <c r="H1644" i="1" s="1"/>
  <c r="H1643" i="1"/>
  <c r="C1643" i="1"/>
  <c r="G1643" i="1" s="1"/>
  <c r="H1642" i="1"/>
  <c r="G1642" i="1"/>
  <c r="C1642" i="1"/>
  <c r="C1641" i="1"/>
  <c r="H1641" i="1" s="1"/>
  <c r="C1640" i="1"/>
  <c r="H1640" i="1" s="1"/>
  <c r="H1639" i="1"/>
  <c r="C1639" i="1"/>
  <c r="G1639" i="1" s="1"/>
  <c r="H1638" i="1"/>
  <c r="G1638" i="1"/>
  <c r="C1638" i="1"/>
  <c r="C1637" i="1"/>
  <c r="H1637" i="1" s="1"/>
  <c r="C1636" i="1"/>
  <c r="H1636" i="1" s="1"/>
  <c r="H1635" i="1"/>
  <c r="C1635" i="1"/>
  <c r="G1635" i="1" s="1"/>
  <c r="H1634" i="1"/>
  <c r="G1634" i="1"/>
  <c r="C1634" i="1"/>
  <c r="C1633" i="1"/>
  <c r="H1633" i="1" s="1"/>
  <c r="C1632" i="1"/>
  <c r="H1632" i="1" s="1"/>
  <c r="H1631" i="1"/>
  <c r="C1631" i="1"/>
  <c r="G1631" i="1" s="1"/>
  <c r="H1630" i="1"/>
  <c r="G1630" i="1"/>
  <c r="C1630" i="1"/>
  <c r="C1629" i="1"/>
  <c r="H1629" i="1" s="1"/>
  <c r="H1627" i="1"/>
  <c r="C1627" i="1"/>
  <c r="G1627" i="1" s="1"/>
  <c r="H1626" i="1"/>
  <c r="G1626" i="1"/>
  <c r="C1626" i="1"/>
  <c r="C1625" i="1"/>
  <c r="H1625" i="1" s="1"/>
  <c r="C1624" i="1"/>
  <c r="H1624" i="1" s="1"/>
  <c r="H1623" i="1"/>
  <c r="C1623" i="1"/>
  <c r="G1623" i="1" s="1"/>
  <c r="C1620" i="1"/>
  <c r="H1620" i="1" s="1"/>
  <c r="H1619" i="1"/>
  <c r="C1619" i="1"/>
  <c r="G1619" i="1" s="1"/>
  <c r="H1618" i="1"/>
  <c r="G1618" i="1"/>
  <c r="C1618" i="1"/>
  <c r="C1617" i="1"/>
  <c r="H1617" i="1" s="1"/>
  <c r="C1616" i="1"/>
  <c r="H1616" i="1" s="1"/>
  <c r="H1615" i="1"/>
  <c r="C1615" i="1"/>
  <c r="G1615" i="1" s="1"/>
  <c r="H1614" i="1"/>
  <c r="G1614" i="1"/>
  <c r="C1614" i="1"/>
  <c r="C1613" i="1"/>
  <c r="H1613" i="1" s="1"/>
  <c r="C1612" i="1"/>
  <c r="H1612" i="1" s="1"/>
  <c r="H1611" i="1"/>
  <c r="C1611" i="1"/>
  <c r="G1611" i="1" s="1"/>
  <c r="H1610" i="1"/>
  <c r="G1610" i="1"/>
  <c r="C1610" i="1"/>
  <c r="C1609" i="1"/>
  <c r="H1609" i="1" s="1"/>
  <c r="C1608" i="1"/>
  <c r="H1608" i="1" s="1"/>
  <c r="H1607" i="1"/>
  <c r="C1607" i="1"/>
  <c r="G1607" i="1" s="1"/>
  <c r="H1606" i="1"/>
  <c r="G1606" i="1"/>
  <c r="C1606" i="1"/>
  <c r="C1605" i="1"/>
  <c r="H1605" i="1" s="1"/>
  <c r="C1604" i="1"/>
  <c r="H1604" i="1" s="1"/>
  <c r="H1603" i="1"/>
  <c r="C1603" i="1"/>
  <c r="G1603" i="1" s="1"/>
  <c r="H1602" i="1"/>
  <c r="G1602" i="1"/>
  <c r="C1602" i="1"/>
  <c r="C1601" i="1"/>
  <c r="H1601" i="1" s="1"/>
  <c r="C1600" i="1"/>
  <c r="H1600" i="1" s="1"/>
  <c r="H1599" i="1"/>
  <c r="C1599" i="1"/>
  <c r="G1599" i="1" s="1"/>
  <c r="H1598" i="1"/>
  <c r="G1598" i="1"/>
  <c r="C1598" i="1"/>
  <c r="C1597" i="1"/>
  <c r="H1597" i="1" s="1"/>
  <c r="C1596" i="1"/>
  <c r="H1596" i="1" s="1"/>
  <c r="H1595" i="1"/>
  <c r="C1595" i="1"/>
  <c r="G1595" i="1" s="1"/>
  <c r="H1594" i="1"/>
  <c r="G1594" i="1"/>
  <c r="C1594" i="1"/>
  <c r="C1593" i="1"/>
  <c r="H1593" i="1" s="1"/>
  <c r="C1592" i="1"/>
  <c r="H1592" i="1" s="1"/>
  <c r="H1591" i="1"/>
  <c r="C1591" i="1"/>
  <c r="G1591" i="1" s="1"/>
  <c r="H1590" i="1"/>
  <c r="G1590" i="1"/>
  <c r="C1590" i="1"/>
  <c r="C1589" i="1"/>
  <c r="H1589" i="1" s="1"/>
  <c r="C1588" i="1"/>
  <c r="H1588" i="1" s="1"/>
  <c r="H1587" i="1"/>
  <c r="C1587" i="1"/>
  <c r="G1587" i="1" s="1"/>
  <c r="H1586" i="1"/>
  <c r="G1586" i="1"/>
  <c r="C1586" i="1"/>
  <c r="C1585" i="1"/>
  <c r="H1585" i="1" s="1"/>
  <c r="C1584" i="1"/>
  <c r="H1584" i="1" s="1"/>
  <c r="H1583" i="1"/>
  <c r="C1583" i="1"/>
  <c r="G1583" i="1" s="1"/>
  <c r="H1582" i="1"/>
  <c r="G1582" i="1"/>
  <c r="C1582" i="1"/>
  <c r="H1581" i="1"/>
  <c r="D1581" i="1"/>
  <c r="C1581" i="1"/>
  <c r="G1581" i="1" s="1"/>
  <c r="I1581" i="1" s="1"/>
  <c r="D1580" i="1"/>
  <c r="J1580" i="1" s="1"/>
  <c r="C1580" i="1"/>
  <c r="H1579" i="1"/>
  <c r="D1579" i="1"/>
  <c r="C1579" i="1"/>
  <c r="G1579" i="1" s="1"/>
  <c r="I1579" i="1" s="1"/>
  <c r="D1578" i="1"/>
  <c r="J1578" i="1" s="1"/>
  <c r="C1578" i="1"/>
  <c r="D1577" i="1"/>
  <c r="H1577" i="1" s="1"/>
  <c r="C1577" i="1"/>
  <c r="H1576" i="1"/>
  <c r="D1576" i="1"/>
  <c r="C1576" i="1"/>
  <c r="G1576" i="1" s="1"/>
  <c r="I1576" i="1" s="1"/>
  <c r="D1575" i="1"/>
  <c r="J1575" i="1" s="1"/>
  <c r="C1575" i="1"/>
  <c r="H1574" i="1"/>
  <c r="D1574" i="1"/>
  <c r="C1574" i="1"/>
  <c r="G1574" i="1" s="1"/>
  <c r="I1574" i="1" s="1"/>
  <c r="D1573" i="1"/>
  <c r="J1573" i="1" s="1"/>
  <c r="C1573" i="1"/>
  <c r="D1572" i="1"/>
  <c r="H1572" i="1" s="1"/>
  <c r="C1572" i="1"/>
  <c r="D1571" i="1"/>
  <c r="H1571" i="1" s="1"/>
  <c r="C1571" i="1"/>
  <c r="H1570" i="1"/>
  <c r="D1570" i="1"/>
  <c r="C1570" i="1"/>
  <c r="G1570" i="1" s="1"/>
  <c r="I1570" i="1" s="1"/>
  <c r="D1569" i="1"/>
  <c r="J1569" i="1" s="1"/>
  <c r="C1569" i="1"/>
  <c r="H1568" i="1"/>
  <c r="D1568" i="1"/>
  <c r="C1568" i="1"/>
  <c r="G1568" i="1" s="1"/>
  <c r="I1568" i="1" s="1"/>
  <c r="D1567" i="1"/>
  <c r="J1567" i="1" s="1"/>
  <c r="C1567" i="1"/>
  <c r="H1566" i="1"/>
  <c r="D1566" i="1"/>
  <c r="C1566" i="1"/>
  <c r="G1566" i="1" s="1"/>
  <c r="I1566" i="1" s="1"/>
  <c r="D1565" i="1"/>
  <c r="J1565" i="1" s="1"/>
  <c r="C1565" i="1"/>
  <c r="H1564" i="1"/>
  <c r="D1564" i="1"/>
  <c r="C1564" i="1"/>
  <c r="G1564" i="1" s="1"/>
  <c r="I1564" i="1" s="1"/>
  <c r="H1563" i="1"/>
  <c r="D1563" i="1"/>
  <c r="C1563" i="1"/>
  <c r="G1563" i="1" s="1"/>
  <c r="D1562" i="1"/>
  <c r="J1562" i="1" s="1"/>
  <c r="C1562" i="1"/>
  <c r="H1561" i="1"/>
  <c r="D1561" i="1"/>
  <c r="C1561" i="1"/>
  <c r="G1561" i="1" s="1"/>
  <c r="I1561" i="1" s="1"/>
  <c r="D1560" i="1"/>
  <c r="J1560" i="1" s="1"/>
  <c r="C1560" i="1"/>
  <c r="H1559" i="1"/>
  <c r="D1559" i="1"/>
  <c r="C1559" i="1"/>
  <c r="G1559" i="1" s="1"/>
  <c r="I1559" i="1" s="1"/>
  <c r="D1558" i="1"/>
  <c r="J1558" i="1" s="1"/>
  <c r="C1558" i="1"/>
  <c r="H1557" i="1"/>
  <c r="D1557" i="1"/>
  <c r="C1557" i="1"/>
  <c r="G1557" i="1" s="1"/>
  <c r="I1557" i="1" s="1"/>
  <c r="H1556" i="1"/>
  <c r="D1556" i="1"/>
  <c r="C1556" i="1"/>
  <c r="G1556" i="1" s="1"/>
  <c r="D1555" i="1"/>
  <c r="D1554" i="1"/>
  <c r="J1554" i="1" s="1"/>
  <c r="C1554" i="1"/>
  <c r="H1553" i="1"/>
  <c r="D1553" i="1"/>
  <c r="C1553" i="1"/>
  <c r="G1553" i="1" s="1"/>
  <c r="I1553" i="1" s="1"/>
  <c r="D1552" i="1"/>
  <c r="J1552" i="1" s="1"/>
  <c r="C1552" i="1"/>
  <c r="H1551" i="1"/>
  <c r="D1551" i="1"/>
  <c r="C1551" i="1"/>
  <c r="G1551" i="1" s="1"/>
  <c r="I1551" i="1" s="1"/>
  <c r="D1550" i="1"/>
  <c r="J1550" i="1" s="1"/>
  <c r="C1550" i="1"/>
  <c r="H1549" i="1"/>
  <c r="D1549" i="1"/>
  <c r="C1549" i="1"/>
  <c r="G1549" i="1" s="1"/>
  <c r="I1549" i="1" s="1"/>
  <c r="D1548" i="1"/>
  <c r="J1548" i="1" s="1"/>
  <c r="C1548" i="1"/>
  <c r="H1547" i="1"/>
  <c r="G1547" i="1"/>
  <c r="D1547" i="1"/>
  <c r="C1547" i="1"/>
  <c r="J1547" i="1" s="1"/>
  <c r="D1546" i="1"/>
  <c r="C1546" i="1"/>
  <c r="H1546" i="1" s="1"/>
  <c r="H1545" i="1"/>
  <c r="G1545" i="1"/>
  <c r="I1545" i="1" s="1"/>
  <c r="D1545" i="1"/>
  <c r="C1545" i="1"/>
  <c r="J1545" i="1" s="1"/>
  <c r="D1544" i="1"/>
  <c r="C1544" i="1"/>
  <c r="H1544" i="1" s="1"/>
  <c r="H1543" i="1"/>
  <c r="G1543" i="1"/>
  <c r="I1543" i="1" s="1"/>
  <c r="D1543" i="1"/>
  <c r="C1543" i="1"/>
  <c r="J1543" i="1" s="1"/>
  <c r="D1542" i="1"/>
  <c r="C1542" i="1"/>
  <c r="H1542" i="1" s="1"/>
  <c r="H1541" i="1"/>
  <c r="G1541" i="1"/>
  <c r="I1541" i="1" s="1"/>
  <c r="D1541" i="1"/>
  <c r="C1541" i="1"/>
  <c r="J1541" i="1" s="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D1265" i="1"/>
  <c r="G1265" i="1" s="1"/>
  <c r="C1265" i="1"/>
  <c r="H1264" i="1"/>
  <c r="D1264" i="1"/>
  <c r="G1264" i="1" s="1"/>
  <c r="C1264" i="1"/>
  <c r="H1263" i="1"/>
  <c r="G1263" i="1"/>
  <c r="D1263" i="1"/>
  <c r="C1263" i="1"/>
  <c r="H1262" i="1"/>
  <c r="G1262" i="1"/>
  <c r="D1262" i="1"/>
  <c r="C1262" i="1"/>
  <c r="D1261" i="1"/>
  <c r="H1261" i="1" s="1"/>
  <c r="C1261" i="1"/>
  <c r="D1260" i="1"/>
  <c r="H1260" i="1" s="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D422" i="1"/>
  <c r="H422" i="1" s="1"/>
  <c r="C422" i="1"/>
  <c r="D421" i="1"/>
  <c r="H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G299"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305" i="1" l="1"/>
  <c r="I25" i="3"/>
  <c r="D1255" i="1"/>
  <c r="G1260" i="1"/>
  <c r="G1261" i="1"/>
  <c r="G642" i="1"/>
  <c r="H642" i="1"/>
  <c r="G421" i="1"/>
  <c r="G422" i="1"/>
  <c r="E647" i="4"/>
  <c r="D641" i="1" s="1"/>
  <c r="G651" i="1"/>
  <c r="E26" i="9"/>
  <c r="B26" i="9" s="1"/>
  <c r="E6" i="4"/>
  <c r="D3" i="1"/>
  <c r="G346" i="9"/>
  <c r="E346" i="9" s="1"/>
  <c r="H33" i="3"/>
  <c r="C1538" i="1"/>
  <c r="E417" i="4"/>
  <c r="D412" i="1" s="1"/>
  <c r="D303" i="1"/>
  <c r="E418" i="4"/>
  <c r="D413" i="1" s="1"/>
  <c r="D355" i="1"/>
  <c r="H34" i="3"/>
  <c r="C1555" i="1"/>
  <c r="J1542" i="1"/>
  <c r="J1544" i="1"/>
  <c r="J1546" i="1"/>
  <c r="G1548" i="1"/>
  <c r="G1550" i="1"/>
  <c r="G1552" i="1"/>
  <c r="G1554" i="1"/>
  <c r="G1558" i="1"/>
  <c r="G1560" i="1"/>
  <c r="G1562" i="1"/>
  <c r="G1565" i="1"/>
  <c r="G1567" i="1"/>
  <c r="G1569" i="1"/>
  <c r="G1571" i="1"/>
  <c r="G1572" i="1"/>
  <c r="G1573" i="1"/>
  <c r="G1575" i="1"/>
  <c r="G1577" i="1"/>
  <c r="G1578" i="1"/>
  <c r="G1580" i="1"/>
  <c r="G1585" i="1"/>
  <c r="G1589" i="1"/>
  <c r="G1593" i="1"/>
  <c r="G1597" i="1"/>
  <c r="G1601" i="1"/>
  <c r="G1605" i="1"/>
  <c r="G1609" i="1"/>
  <c r="G1613" i="1"/>
  <c r="G1617" i="1"/>
  <c r="G1625" i="1"/>
  <c r="G1629" i="1"/>
  <c r="G1633" i="1"/>
  <c r="G1637" i="1"/>
  <c r="G1641" i="1"/>
  <c r="G1645" i="1"/>
  <c r="G1648" i="1"/>
  <c r="G1651" i="1"/>
  <c r="H1654" i="1"/>
  <c r="H1683" i="1"/>
  <c r="G1683" i="1"/>
  <c r="D49" i="4"/>
  <c r="F64" i="4"/>
  <c r="D491" i="4"/>
  <c r="F502" i="4"/>
  <c r="F204" i="5"/>
  <c r="D203" i="5"/>
  <c r="F36" i="6"/>
  <c r="D35" i="6"/>
  <c r="G1542" i="1"/>
  <c r="I1542" i="1" s="1"/>
  <c r="G1544" i="1"/>
  <c r="I1544" i="1" s="1"/>
  <c r="G1546" i="1"/>
  <c r="I1546" i="1" s="1"/>
  <c r="H1548" i="1"/>
  <c r="J1549" i="1"/>
  <c r="H1550" i="1"/>
  <c r="J1551" i="1"/>
  <c r="H1552" i="1"/>
  <c r="J1553" i="1"/>
  <c r="H1554" i="1"/>
  <c r="J1557" i="1"/>
  <c r="H1558" i="1"/>
  <c r="J1559" i="1"/>
  <c r="H1560" i="1"/>
  <c r="J1561" i="1"/>
  <c r="H1562" i="1"/>
  <c r="J1564" i="1"/>
  <c r="H1565" i="1"/>
  <c r="J1566" i="1"/>
  <c r="H1567" i="1"/>
  <c r="J1568" i="1"/>
  <c r="H1569" i="1"/>
  <c r="J1570" i="1"/>
  <c r="H1573" i="1"/>
  <c r="J1574" i="1"/>
  <c r="H1575" i="1"/>
  <c r="J1576" i="1"/>
  <c r="H1578" i="1"/>
  <c r="J1579" i="1"/>
  <c r="H1580" i="1"/>
  <c r="J1581" i="1"/>
  <c r="G1584" i="1"/>
  <c r="G1588" i="1"/>
  <c r="G1592" i="1"/>
  <c r="G1596" i="1"/>
  <c r="G1600" i="1"/>
  <c r="G1604" i="1"/>
  <c r="G1608" i="1"/>
  <c r="G1612" i="1"/>
  <c r="G1616" i="1"/>
  <c r="G1620" i="1"/>
  <c r="G1624" i="1"/>
  <c r="G1632" i="1"/>
  <c r="G1636" i="1"/>
  <c r="G1640" i="1"/>
  <c r="G1644" i="1"/>
  <c r="H1655" i="1"/>
  <c r="G1655" i="1"/>
  <c r="H1659" i="1"/>
  <c r="G1659" i="1"/>
  <c r="H1663" i="1"/>
  <c r="G1663" i="1"/>
  <c r="H1667" i="1"/>
  <c r="G1667" i="1"/>
  <c r="H1671" i="1"/>
  <c r="G1671" i="1"/>
  <c r="H1675" i="1"/>
  <c r="G1675" i="1"/>
  <c r="H1679" i="1"/>
  <c r="G1679" i="1"/>
  <c r="F44" i="4"/>
  <c r="D43" i="4"/>
  <c r="F125" i="4"/>
  <c r="F274" i="4"/>
  <c r="D273" i="4"/>
  <c r="E536" i="4"/>
  <c r="E597" i="4"/>
  <c r="D591" i="1" s="1"/>
  <c r="F630" i="4"/>
  <c r="D629" i="4"/>
  <c r="H315" i="9"/>
  <c r="H316" i="9"/>
  <c r="E147" i="5"/>
  <c r="D1152" i="1" s="1"/>
  <c r="D178" i="5"/>
  <c r="D1538" i="1"/>
  <c r="G1647" i="1"/>
  <c r="H1650" i="1"/>
  <c r="G1684" i="1"/>
  <c r="F83" i="4"/>
  <c r="D106" i="4"/>
  <c r="E152" i="4"/>
  <c r="F165" i="4"/>
  <c r="D230" i="4"/>
  <c r="F366" i="4"/>
  <c r="D373" i="4"/>
  <c r="D360" i="4" s="1"/>
  <c r="F647" i="4"/>
  <c r="D597" i="4"/>
  <c r="F616" i="4"/>
  <c r="G314" i="9"/>
  <c r="E314" i="9" s="1"/>
  <c r="B314" i="9" s="1"/>
  <c r="F89" i="5"/>
  <c r="D88" i="5"/>
  <c r="D255" i="5"/>
  <c r="F260" i="5"/>
  <c r="D5" i="6"/>
  <c r="F10" i="6"/>
  <c r="D89" i="6"/>
  <c r="F94" i="6"/>
  <c r="D51" i="8"/>
  <c r="C1628" i="1" s="1"/>
  <c r="F222" i="4"/>
  <c r="D221" i="4"/>
  <c r="D321" i="4"/>
  <c r="F361" i="4"/>
  <c r="D466" i="4"/>
  <c r="F536" i="4"/>
  <c r="F572" i="4"/>
  <c r="D571" i="4"/>
  <c r="D12" i="5"/>
  <c r="F45" i="5"/>
  <c r="D135" i="5"/>
  <c r="E141" i="6"/>
  <c r="F114" i="6"/>
  <c r="F130" i="6"/>
  <c r="D129" i="6"/>
  <c r="D44" i="8"/>
  <c r="I41" i="3"/>
  <c r="C1681" i="1"/>
  <c r="F269" i="4"/>
  <c r="F426" i="4"/>
  <c r="F607" i="4"/>
  <c r="F150" i="5"/>
  <c r="F219" i="5"/>
  <c r="F277" i="5"/>
  <c r="H179" i="9"/>
  <c r="E88" i="5"/>
  <c r="D1093" i="1" s="1"/>
  <c r="E177" i="5"/>
  <c r="E29" i="9"/>
  <c r="B29" i="9" s="1"/>
  <c r="B35" i="9"/>
  <c r="E45" i="9"/>
  <c r="B45" i="9" s="1"/>
  <c r="B51" i="9"/>
  <c r="E61" i="9"/>
  <c r="B61" i="9" s="1"/>
  <c r="B67" i="9"/>
  <c r="B75" i="9"/>
  <c r="B83" i="9"/>
  <c r="B91" i="9"/>
  <c r="B99" i="9"/>
  <c r="B107" i="9"/>
  <c r="B115" i="9"/>
  <c r="H24" i="9"/>
  <c r="G24" i="9"/>
  <c r="E24" i="9" s="1"/>
  <c r="E156" i="9"/>
  <c r="B156" i="9" s="1"/>
  <c r="G315" i="9"/>
  <c r="E315" i="9" s="1"/>
  <c r="B315" i="9" s="1"/>
  <c r="G316" i="9"/>
  <c r="E316" i="9" s="1"/>
  <c r="B316" i="9" s="1"/>
  <c r="E339" i="9"/>
  <c r="B339" i="9" s="1"/>
  <c r="E25" i="9"/>
  <c r="B25" i="9" s="1"/>
  <c r="B31" i="9"/>
  <c r="E41" i="9"/>
  <c r="B41" i="9" s="1"/>
  <c r="B47" i="9"/>
  <c r="E57" i="9"/>
  <c r="B57" i="9" s="1"/>
  <c r="B121" i="9"/>
  <c r="B129" i="9"/>
  <c r="E142" i="9"/>
  <c r="B142" i="9" s="1"/>
  <c r="E162" i="9"/>
  <c r="B162" i="9" s="1"/>
  <c r="B168" i="9"/>
  <c r="H310" i="9"/>
  <c r="G310" i="9"/>
  <c r="H309" i="9"/>
  <c r="M228"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179" i="9"/>
  <c r="E179" i="9" s="1"/>
  <c r="B179" i="9" s="1"/>
  <c r="G178" i="9"/>
  <c r="E178" i="9" s="1"/>
  <c r="B178" i="9" s="1"/>
  <c r="G177" i="9"/>
  <c r="E177" i="9" s="1"/>
  <c r="B177" i="9" s="1"/>
  <c r="G176" i="9"/>
  <c r="E176" i="9" s="1"/>
  <c r="B176" i="9" s="1"/>
  <c r="G175" i="9"/>
  <c r="E175" i="9" s="1"/>
  <c r="B175" i="9" s="1"/>
  <c r="G174" i="9"/>
  <c r="E174" i="9" s="1"/>
  <c r="B174" i="9" s="1"/>
  <c r="G309" i="9"/>
  <c r="E309" i="9" s="1"/>
  <c r="B309" i="9" s="1"/>
  <c r="L228" i="9"/>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35" i="9"/>
  <c r="E138" i="9"/>
  <c r="B138" i="9" s="1"/>
  <c r="E154" i="9"/>
  <c r="B154" i="9" s="1"/>
  <c r="E158" i="9"/>
  <c r="B158" i="9" s="1"/>
  <c r="G180" i="9"/>
  <c r="E180" i="9" s="1"/>
  <c r="B180" i="9" s="1"/>
  <c r="E134" i="9"/>
  <c r="B134" i="9" s="1"/>
  <c r="B140" i="9"/>
  <c r="E150" i="9"/>
  <c r="B150" i="9" s="1"/>
  <c r="B160" i="9"/>
  <c r="E170" i="9"/>
  <c r="B170" i="9" s="1"/>
  <c r="B277" i="9"/>
  <c r="B278" i="9"/>
  <c r="B285" i="9"/>
  <c r="B286" i="9"/>
  <c r="B304" i="9"/>
  <c r="E307" i="9"/>
  <c r="B307" i="9" s="1"/>
  <c r="E324" i="9"/>
  <c r="B324" i="9" s="1"/>
  <c r="B330" i="9"/>
  <c r="F239" i="9"/>
  <c r="B239" i="9" s="1"/>
  <c r="F247" i="9"/>
  <c r="B247" i="9" s="1"/>
  <c r="F255" i="9"/>
  <c r="B255" i="9" s="1"/>
  <c r="B260" i="9"/>
  <c r="F263" i="9"/>
  <c r="B263" i="9" s="1"/>
  <c r="B268" i="9"/>
  <c r="F271" i="9"/>
  <c r="B271" i="9" s="1"/>
  <c r="F279" i="9"/>
  <c r="B279" i="9" s="1"/>
  <c r="F287" i="9"/>
  <c r="B287" i="9" s="1"/>
  <c r="F298" i="9"/>
  <c r="B229" i="9"/>
  <c r="B233" i="9"/>
  <c r="B241" i="9"/>
  <c r="B249" i="9"/>
  <c r="B250" i="9"/>
  <c r="B257" i="9"/>
  <c r="B258" i="9"/>
  <c r="B265" i="9"/>
  <c r="B266" i="9"/>
  <c r="B273" i="9"/>
  <c r="B274" i="9"/>
  <c r="B281" i="9"/>
  <c r="B289" i="9"/>
  <c r="B290" i="9"/>
  <c r="B322" i="9"/>
  <c r="E332" i="9"/>
  <c r="B332" i="9" s="1"/>
  <c r="E340" i="9"/>
  <c r="B340" i="9" s="1"/>
  <c r="G641" i="1" l="1"/>
  <c r="H641" i="1"/>
  <c r="F228" i="9"/>
  <c r="B228" i="9" s="1"/>
  <c r="B207" i="9"/>
  <c r="F360" i="4"/>
  <c r="C355" i="1"/>
  <c r="E310" i="9"/>
  <c r="B310" i="9" s="1"/>
  <c r="I39" i="3"/>
  <c r="C1621" i="1"/>
  <c r="F12" i="5"/>
  <c r="C1017" i="1"/>
  <c r="F221" i="4"/>
  <c r="C217" i="1"/>
  <c r="D152" i="4"/>
  <c r="H1628" i="1"/>
  <c r="G1628" i="1"/>
  <c r="G348" i="9"/>
  <c r="E348" i="9" s="1"/>
  <c r="H27" i="3"/>
  <c r="D141" i="6"/>
  <c r="F5" i="6"/>
  <c r="C1401" i="1"/>
  <c r="F106" i="4"/>
  <c r="C102" i="1"/>
  <c r="G1152" i="1"/>
  <c r="H1152" i="1"/>
  <c r="F273" i="4"/>
  <c r="C269" i="1"/>
  <c r="G338" i="9"/>
  <c r="E338" i="9" s="1"/>
  <c r="B338" i="9" s="1"/>
  <c r="F203" i="5"/>
  <c r="C1207" i="1"/>
  <c r="I1578" i="1"/>
  <c r="I1565" i="1"/>
  <c r="I1554" i="1"/>
  <c r="F147" i="5"/>
  <c r="E176" i="5"/>
  <c r="D1180" i="1" s="1"/>
  <c r="I24" i="3"/>
  <c r="D1181" i="1"/>
  <c r="D1537" i="1"/>
  <c r="I31" i="3"/>
  <c r="F571" i="4"/>
  <c r="C565" i="1"/>
  <c r="F466" i="4"/>
  <c r="D430" i="4"/>
  <c r="C460" i="1"/>
  <c r="F597" i="4"/>
  <c r="C591" i="1"/>
  <c r="F230" i="4"/>
  <c r="C226" i="1"/>
  <c r="D45" i="8"/>
  <c r="G344" i="9" s="1"/>
  <c r="E344" i="9" s="1"/>
  <c r="B344" i="9" s="1"/>
  <c r="I1562" i="1"/>
  <c r="I1552" i="1"/>
  <c r="G1538" i="1"/>
  <c r="H1538" i="1"/>
  <c r="H1681" i="1"/>
  <c r="G1681" i="1"/>
  <c r="F129" i="6"/>
  <c r="C1525" i="1"/>
  <c r="F135" i="5"/>
  <c r="C1140" i="1"/>
  <c r="F89" i="6"/>
  <c r="C1485" i="1"/>
  <c r="D251" i="5"/>
  <c r="F255" i="5"/>
  <c r="C1259" i="1"/>
  <c r="E69" i="5"/>
  <c r="H19" i="9"/>
  <c r="E19" i="9" s="1"/>
  <c r="B19" i="9" s="1"/>
  <c r="E535" i="4"/>
  <c r="D530" i="1"/>
  <c r="F35" i="6"/>
  <c r="H28" i="3"/>
  <c r="C1431" i="1"/>
  <c r="F49" i="4"/>
  <c r="C45" i="1"/>
  <c r="I1575" i="1"/>
  <c r="I1569" i="1"/>
  <c r="I1560" i="1"/>
  <c r="I1550" i="1"/>
  <c r="H3" i="1"/>
  <c r="G3" i="1"/>
  <c r="B24" i="9"/>
  <c r="D535" i="4"/>
  <c r="F321" i="4"/>
  <c r="C316" i="1"/>
  <c r="F88" i="5"/>
  <c r="C1093" i="1"/>
  <c r="D69" i="5"/>
  <c r="D7" i="5"/>
  <c r="F373" i="4"/>
  <c r="C368" i="1"/>
  <c r="E299" i="4"/>
  <c r="I18" i="3"/>
  <c r="D148" i="1"/>
  <c r="G336" i="9"/>
  <c r="E336" i="9" s="1"/>
  <c r="B336" i="9" s="1"/>
  <c r="F178" i="5"/>
  <c r="D177" i="5"/>
  <c r="C1182" i="1"/>
  <c r="F629" i="4"/>
  <c r="C623" i="1"/>
  <c r="D308" i="4"/>
  <c r="F43" i="4"/>
  <c r="D6" i="4"/>
  <c r="C39" i="1"/>
  <c r="F491" i="4"/>
  <c r="C485" i="1"/>
  <c r="I1580" i="1"/>
  <c r="I1573" i="1"/>
  <c r="I1567" i="1"/>
  <c r="I1558" i="1"/>
  <c r="I1548" i="1"/>
  <c r="H1555" i="1"/>
  <c r="G1555" i="1"/>
  <c r="B346" i="9"/>
  <c r="E345" i="9"/>
  <c r="I10" i="3" s="1"/>
  <c r="E300" i="4"/>
  <c r="D296" i="1" s="1"/>
  <c r="E422" i="4"/>
  <c r="D2" i="1"/>
  <c r="I17" i="3"/>
  <c r="E423" i="4" l="1"/>
  <c r="D295" i="1"/>
  <c r="E301" i="4"/>
  <c r="D297" i="1" s="1"/>
  <c r="F69" i="5"/>
  <c r="H23" i="3"/>
  <c r="C1074" i="1"/>
  <c r="G1431" i="1"/>
  <c r="H1431" i="1"/>
  <c r="E640" i="4"/>
  <c r="D634" i="1" s="1"/>
  <c r="D529" i="1"/>
  <c r="E639" i="4"/>
  <c r="D633" i="1" s="1"/>
  <c r="G1140" i="1"/>
  <c r="H1140" i="1"/>
  <c r="D639" i="4"/>
  <c r="F430" i="4"/>
  <c r="C424" i="1"/>
  <c r="G368" i="1"/>
  <c r="H368" i="1"/>
  <c r="G1093" i="1"/>
  <c r="H1093" i="1"/>
  <c r="F535" i="4"/>
  <c r="D640" i="4"/>
  <c r="C529" i="1"/>
  <c r="H25" i="3"/>
  <c r="F251" i="5"/>
  <c r="C1255" i="1"/>
  <c r="H591" i="1"/>
  <c r="G591" i="1"/>
  <c r="G269" i="1"/>
  <c r="H269" i="1"/>
  <c r="G102" i="1"/>
  <c r="H102" i="1"/>
  <c r="F141" i="6"/>
  <c r="H31" i="3"/>
  <c r="C1537" i="1"/>
  <c r="G1017" i="1"/>
  <c r="H1017" i="1"/>
  <c r="H355" i="1"/>
  <c r="G355" i="1"/>
  <c r="G39" i="1"/>
  <c r="H39" i="1"/>
  <c r="D422" i="4"/>
  <c r="F6" i="4"/>
  <c r="H17" i="3"/>
  <c r="C2" i="1"/>
  <c r="H485" i="1"/>
  <c r="G485" i="1"/>
  <c r="G1182" i="1"/>
  <c r="H1182" i="1"/>
  <c r="H45" i="1"/>
  <c r="G45" i="1"/>
  <c r="I23" i="3"/>
  <c r="D1074" i="1"/>
  <c r="E6" i="5"/>
  <c r="G1485" i="1"/>
  <c r="H1485" i="1"/>
  <c r="G1525" i="1"/>
  <c r="H1525" i="1"/>
  <c r="C1622" i="1"/>
  <c r="I40" i="3"/>
  <c r="G343" i="9"/>
  <c r="E343" i="9" s="1"/>
  <c r="G565" i="1"/>
  <c r="H565" i="1"/>
  <c r="G1207" i="1"/>
  <c r="H1207" i="1"/>
  <c r="F152" i="4"/>
  <c r="H18" i="3"/>
  <c r="D299" i="4"/>
  <c r="D300" i="4" s="1"/>
  <c r="C148" i="1"/>
  <c r="K1481" i="9"/>
  <c r="H623" i="1"/>
  <c r="G623" i="1"/>
  <c r="E424" i="4"/>
  <c r="D419" i="1" s="1"/>
  <c r="E643" i="4"/>
  <c r="D417" i="1"/>
  <c r="D417" i="4"/>
  <c r="F308" i="4"/>
  <c r="C303" i="1"/>
  <c r="F177" i="5"/>
  <c r="D176" i="5"/>
  <c r="H24" i="3"/>
  <c r="C1181" i="1"/>
  <c r="D6" i="5"/>
  <c r="H22" i="3"/>
  <c r="F7" i="5"/>
  <c r="C1012" i="1"/>
  <c r="H316" i="1"/>
  <c r="G316" i="1"/>
  <c r="H530" i="1"/>
  <c r="G530" i="1"/>
  <c r="G1259" i="1"/>
  <c r="H1259" i="1"/>
  <c r="H226" i="1"/>
  <c r="G226" i="1"/>
  <c r="H460" i="1"/>
  <c r="G460" i="1"/>
  <c r="G1401" i="1"/>
  <c r="H9" i="3"/>
  <c r="H1401" i="1"/>
  <c r="E347" i="9"/>
  <c r="B348" i="9"/>
  <c r="H217" i="1"/>
  <c r="G217" i="1"/>
  <c r="H1621" i="1"/>
  <c r="G1621" i="1"/>
  <c r="H11" i="3"/>
  <c r="D418" i="4"/>
  <c r="F300" i="4" l="1"/>
  <c r="C296" i="1"/>
  <c r="K3" i="9"/>
  <c r="I9" i="3"/>
  <c r="H1012" i="1"/>
  <c r="G1012" i="1"/>
  <c r="G1181" i="1"/>
  <c r="H1181" i="1"/>
  <c r="G303" i="1"/>
  <c r="H303" i="1"/>
  <c r="D637" i="1"/>
  <c r="H299" i="9"/>
  <c r="D1011" i="1"/>
  <c r="H424" i="1"/>
  <c r="G424" i="1"/>
  <c r="H148" i="1"/>
  <c r="G148" i="1"/>
  <c r="E342" i="9"/>
  <c r="I11" i="3" s="1"/>
  <c r="B343" i="9"/>
  <c r="D643" i="4"/>
  <c r="F422" i="4"/>
  <c r="C417" i="1"/>
  <c r="G1537" i="1"/>
  <c r="H1537" i="1"/>
  <c r="H529" i="1"/>
  <c r="G529" i="1"/>
  <c r="N3" i="9"/>
  <c r="F417" i="4"/>
  <c r="C412" i="1"/>
  <c r="D301" i="4"/>
  <c r="F299" i="4"/>
  <c r="D423" i="4"/>
  <c r="C295" i="1"/>
  <c r="H2" i="1"/>
  <c r="G2" i="1"/>
  <c r="G1255" i="1"/>
  <c r="H1255" i="1"/>
  <c r="C634" i="1"/>
  <c r="F640" i="4"/>
  <c r="F639" i="4"/>
  <c r="C633" i="1"/>
  <c r="G1074" i="1"/>
  <c r="H1074" i="1"/>
  <c r="C1180" i="1"/>
  <c r="F176" i="5"/>
  <c r="F418" i="4"/>
  <c r="C413" i="1"/>
  <c r="G306" i="9"/>
  <c r="E306" i="9" s="1"/>
  <c r="B306" i="9" s="1"/>
  <c r="G299" i="9"/>
  <c r="E299" i="9" s="1"/>
  <c r="F6" i="5"/>
  <c r="C1011" i="1"/>
  <c r="G1622" i="1"/>
  <c r="H1622" i="1"/>
  <c r="E644" i="4"/>
  <c r="E425" i="4"/>
  <c r="D420" i="1" s="1"/>
  <c r="D418" i="1"/>
  <c r="H20" i="9"/>
  <c r="H295" i="1" l="1"/>
  <c r="G295" i="1"/>
  <c r="H412" i="1"/>
  <c r="G412" i="1"/>
  <c r="G417" i="1"/>
  <c r="H417" i="1"/>
  <c r="H8" i="3"/>
  <c r="H1011" i="1"/>
  <c r="G1011" i="1"/>
  <c r="G413" i="1"/>
  <c r="H413" i="1"/>
  <c r="E646" i="4"/>
  <c r="D638" i="1"/>
  <c r="H634" i="1"/>
  <c r="G634" i="1"/>
  <c r="D644" i="4"/>
  <c r="D425" i="4"/>
  <c r="C418" i="1"/>
  <c r="F423" i="4"/>
  <c r="G20" i="9"/>
  <c r="E20" i="9" s="1"/>
  <c r="B20" i="9" s="1"/>
  <c r="E645" i="4"/>
  <c r="G1180" i="1"/>
  <c r="H1180" i="1"/>
  <c r="B299" i="9"/>
  <c r="G633" i="1"/>
  <c r="H633" i="1"/>
  <c r="D424" i="4"/>
  <c r="G296" i="1"/>
  <c r="H296" i="1"/>
  <c r="F301" i="4"/>
  <c r="C297" i="1"/>
  <c r="D645" i="4"/>
  <c r="F643" i="4"/>
  <c r="C637" i="1"/>
  <c r="D646" i="4" l="1"/>
  <c r="C638" i="1"/>
  <c r="F644" i="4"/>
  <c r="E650" i="4"/>
  <c r="D640" i="1"/>
  <c r="M3" i="9"/>
  <c r="G418" i="1"/>
  <c r="H418" i="1"/>
  <c r="H297" i="1"/>
  <c r="G297" i="1"/>
  <c r="F424" i="4"/>
  <c r="C419" i="1"/>
  <c r="G637" i="1"/>
  <c r="H637" i="1"/>
  <c r="F645" i="4"/>
  <c r="D649" i="4"/>
  <c r="C639" i="1"/>
  <c r="E649" i="4"/>
  <c r="D639" i="1"/>
  <c r="F425" i="4"/>
  <c r="C420" i="1"/>
  <c r="D644" i="1" l="1"/>
  <c r="I20" i="3"/>
  <c r="G639" i="1"/>
  <c r="H639" i="1"/>
  <c r="F649" i="4"/>
  <c r="H19" i="3"/>
  <c r="C643" i="1"/>
  <c r="H419" i="1"/>
  <c r="G419" i="1"/>
  <c r="H334" i="9"/>
  <c r="G334" i="9"/>
  <c r="H638" i="1"/>
  <c r="G638" i="1"/>
  <c r="G420" i="1"/>
  <c r="H420" i="1"/>
  <c r="I19" i="3"/>
  <c r="D643" i="1"/>
  <c r="F646" i="4"/>
  <c r="C640" i="1"/>
  <c r="D650" i="4"/>
  <c r="E334" i="9" l="1"/>
  <c r="E298" i="9" s="1"/>
  <c r="I8" i="3" s="1"/>
  <c r="B334" i="9"/>
  <c r="H643" i="1"/>
  <c r="G643" i="1"/>
  <c r="F650" i="4"/>
  <c r="H20" i="3"/>
  <c r="C644" i="1"/>
  <c r="G297" i="9"/>
  <c r="E297" i="9" s="1"/>
  <c r="B297" i="9" s="1"/>
  <c r="H640" i="1"/>
  <c r="G640" i="1"/>
  <c r="H7" i="3"/>
  <c r="J3" i="9" l="1"/>
  <c r="H644" i="1"/>
  <c r="G644" i="1"/>
  <c r="G295" i="9" l="1"/>
  <c r="L293" i="9"/>
  <c r="F293" i="9" s="1"/>
  <c r="H295" i="9"/>
  <c r="H18" i="9"/>
  <c r="G18" i="9"/>
  <c r="H17" i="9"/>
  <c r="L16" i="9"/>
  <c r="G15" i="9"/>
  <c r="H22" i="9"/>
  <c r="I17" i="9"/>
  <c r="K10" i="9"/>
  <c r="I5" i="9"/>
  <c r="K11" i="9"/>
  <c r="K8" i="9"/>
  <c r="J13" i="9"/>
  <c r="I7" i="9"/>
  <c r="K13" i="9"/>
  <c r="G22" i="9"/>
  <c r="M16" i="9"/>
  <c r="H15" i="9"/>
  <c r="M15" i="9"/>
  <c r="J11" i="9"/>
  <c r="K7" i="9"/>
  <c r="J12" i="9"/>
  <c r="J9" i="9"/>
  <c r="K9" i="9"/>
  <c r="G21" i="9"/>
  <c r="L15" i="9"/>
  <c r="J17" i="9"/>
  <c r="G16" i="9"/>
  <c r="I12" i="9"/>
  <c r="I8" i="9"/>
  <c r="J8" i="9"/>
  <c r="I13" i="9"/>
  <c r="J5" i="9"/>
  <c r="K5" i="9"/>
  <c r="J10" i="9"/>
  <c r="G17" i="9"/>
  <c r="H16" i="9"/>
  <c r="K6" i="9"/>
  <c r="H21" i="9"/>
  <c r="J7" i="9"/>
  <c r="I9" i="9"/>
  <c r="I6" i="9"/>
  <c r="K12" i="9"/>
  <c r="J6" i="9"/>
  <c r="I11" i="9"/>
  <c r="E11" i="9" l="1"/>
  <c r="B11" i="9" s="1"/>
  <c r="E9" i="9"/>
  <c r="B9" i="9" s="1"/>
  <c r="E17" i="9"/>
  <c r="B17" i="9" s="1"/>
  <c r="E22" i="9"/>
  <c r="B22" i="9" s="1"/>
  <c r="E18" i="9"/>
  <c r="B18" i="9" s="1"/>
  <c r="E13" i="9"/>
  <c r="B13" i="9" s="1"/>
  <c r="E10" i="9"/>
  <c r="B10" i="9" s="1"/>
  <c r="E6" i="9"/>
  <c r="B6" i="9" s="1"/>
  <c r="E8" i="9"/>
  <c r="B8" i="9" s="1"/>
  <c r="F15" i="9"/>
  <c r="E7" i="9"/>
  <c r="B7" i="9" s="1"/>
  <c r="E5" i="9"/>
  <c r="E15" i="9"/>
  <c r="E12" i="9"/>
  <c r="B12" i="9" s="1"/>
  <c r="E21" i="9"/>
  <c r="B21" i="9" s="1"/>
  <c r="F16" i="9"/>
  <c r="E16" i="9"/>
  <c r="B293" i="9"/>
  <c r="F23" i="9"/>
  <c r="E295" i="9"/>
  <c r="F14" i="9" l="1"/>
  <c r="F3" i="9" s="1"/>
  <c r="B16" i="9"/>
  <c r="B15" i="9"/>
  <c r="E14" i="9"/>
  <c r="I13" i="3" s="1"/>
  <c r="B295" i="9"/>
  <c r="E23" i="9"/>
  <c r="I7" i="3" s="1"/>
  <c r="B5" i="9"/>
  <c r="E4" i="9"/>
  <c r="E3" i="9" l="1"/>
</calcChain>
</file>

<file path=xl/sharedStrings.xml><?xml version="1.0" encoding="utf-8"?>
<sst xmlns="http://schemas.openxmlformats.org/spreadsheetml/2006/main" count="4733" uniqueCount="3656">
  <si>
    <t>Obveznik:</t>
  </si>
  <si>
    <t>40682 - HRVATSKI ŠPORTSKI MUZEJ</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</si>
  <si>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</si>
  <si>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</si>
  <si>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</si>
  <si>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</si>
  <si>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</si>
  <si>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</si>
  <si>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</si>
  <si>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</si>
  <si>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</si>
  <si>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</si>
  <si>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</si>
  <si>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</si>
  <si>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</si>
  <si>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</si>
  <si>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</si>
  <si>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</si>
  <si>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</si>
  <si>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</si>
  <si>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</si>
  <si>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</si>
  <si>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</si>
  <si>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</si>
  <si>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</si>
  <si>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</si>
  <si>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</si>
  <si>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</si>
  <si>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</si>
  <si>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</si>
  <si>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</si>
  <si>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</si>
  <si>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</si>
  <si>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</si>
  <si>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</si>
  <si>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</si>
  <si>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</si>
  <si>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</si>
  <si>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</si>
  <si>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</si>
  <si>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</si>
  <si>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</si>
  <si>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</si>
  <si>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</si>
  <si>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</si>
  <si>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</si>
  <si>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</si>
  <si>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</si>
  <si>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</si>
  <si>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</si>
  <si>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</si>
  <si>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</si>
  <si>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</si>
  <si>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</si>
  <si>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</si>
  <si>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</si>
  <si>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</si>
  <si>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</si>
  <si>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</si>
  <si>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</si>
  <si>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</si>
  <si>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</si>
  <si>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</si>
  <si>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</si>
  <si>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</si>
  <si>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</si>
  <si>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</si>
  <si>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</si>
  <si>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</si>
  <si>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</si>
  <si>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</si>
  <si>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</si>
  <si>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</si>
  <si>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</si>
  <si>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</si>
  <si>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</si>
  <si>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</si>
  <si>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</si>
  <si>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</si>
  <si>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</si>
  <si>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</si>
  <si>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</si>
  <si>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</si>
  <si>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</si>
  <si>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</si>
  <si>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</si>
  <si>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</si>
  <si>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</si>
  <si>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</si>
  <si>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</si>
  <si>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</si>
  <si>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</si>
  <si>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</si>
  <si>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</si>
  <si>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</si>
  <si>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</si>
  <si>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</si>
  <si>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</si>
  <si>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</si>
  <si>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</si>
  <si>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</si>
  <si>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</si>
  <si>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</si>
  <si>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</si>
  <si>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</si>
  <si>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</si>
  <si>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</si>
  <si>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</si>
  <si>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</si>
  <si>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</si>
  <si>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</si>
  <si>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</si>
  <si>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</si>
  <si>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</si>
  <si>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</si>
  <si>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</si>
  <si>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</si>
  <si>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</si>
  <si>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</si>
  <si>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</si>
  <si>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</si>
  <si>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</si>
  <si>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</si>
  <si>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</si>
  <si>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</si>
  <si>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</si>
  <si>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</si>
  <si>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</si>
  <si>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</si>
  <si>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</si>
  <si>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</si>
  <si>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</si>
  <si>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</si>
  <si>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</si>
  <si>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</si>
  <si>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</si>
  <si>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</si>
  <si>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</si>
  <si>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</si>
  <si>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</si>
  <si>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</si>
  <si>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</si>
  <si>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</si>
  <si>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</si>
  <si>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</si>
  <si>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</si>
  <si>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</si>
  <si>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</si>
  <si>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</si>
  <si>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</si>
  <si>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</si>
  <si>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</si>
  <si>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</si>
  <si>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</si>
  <si>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</si>
  <si>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</si>
  <si>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</si>
  <si>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</si>
  <si>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</si>
  <si>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</si>
  <si>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</si>
  <si>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</si>
  <si>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</si>
  <si>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</si>
  <si>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</si>
  <si>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</si>
  <si>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</si>
  <si>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</si>
  <si>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</si>
  <si>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</si>
  <si>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</si>
  <si>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</si>
  <si>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</si>
  <si>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</si>
  <si>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</si>
  <si>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</si>
  <si>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</si>
  <si>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</si>
  <si>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</si>
  <si>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</si>
  <si>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</si>
  <si>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</si>
  <si>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</si>
  <si>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</si>
  <si>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</si>
  <si>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</si>
  <si>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</si>
  <si>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</si>
  <si>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</si>
  <si>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</si>
  <si>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</si>
  <si>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</si>
  <si>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</si>
  <si>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</si>
  <si>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</si>
  <si>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</si>
  <si>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</si>
  <si>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</si>
  <si>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</si>
  <si>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</si>
  <si>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</si>
  <si>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</si>
  <si>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</si>
  <si>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</si>
  <si>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</si>
  <si>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</si>
  <si>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</si>
  <si>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</si>
  <si>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</si>
  <si>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</si>
  <si>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</si>
  <si>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</si>
  <si>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</si>
  <si>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</si>
  <si>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</si>
  <si>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</si>
  <si>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</si>
  <si>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</si>
  <si>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</si>
  <si>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</si>
  <si>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</si>
  <si>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</si>
  <si>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</si>
  <si>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</si>
  <si>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</si>
  <si>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</si>
  <si>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</si>
  <si>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</si>
  <si>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</si>
  <si>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</si>
  <si>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</si>
  <si>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</si>
  <si>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</si>
  <si>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</si>
  <si>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</si>
  <si>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</si>
  <si>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</si>
  <si>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</si>
  <si>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</si>
  <si>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</si>
  <si>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</si>
  <si>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</si>
  <si>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</si>
  <si>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</si>
  <si>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</si>
  <si>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</si>
  <si>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</si>
  <si>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</si>
  <si>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</si>
  <si>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</si>
  <si>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</si>
  <si>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</si>
  <si>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</si>
  <si>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</si>
  <si>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</si>
  <si>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</si>
  <si>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</si>
  <si>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</si>
  <si>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</si>
  <si>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</si>
  <si>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</si>
  <si>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</si>
  <si>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</si>
  <si>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</si>
  <si>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</si>
  <si>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</si>
  <si>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</si>
  <si>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</si>
  <si>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</si>
  <si>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</si>
  <si>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</si>
  <si>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</si>
  <si>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</si>
  <si>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</si>
  <si>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</si>
  <si>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</si>
  <si>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</si>
  <si>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</si>
  <si>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</si>
  <si>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</si>
  <si>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</si>
  <si>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</si>
  <si>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</si>
  <si>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</si>
  <si>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</si>
  <si>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</si>
  <si>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</si>
  <si>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</si>
  <si>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</si>
  <si>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</si>
  <si>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</si>
  <si>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</si>
  <si>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</si>
  <si>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</si>
  <si>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</si>
  <si>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</si>
  <si>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</si>
  <si>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</si>
  <si>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</si>
  <si>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</si>
  <si>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</si>
  <si>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</si>
  <si>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</si>
  <si>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</si>
  <si>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</si>
  <si>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</si>
  <si>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</si>
  <si>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</si>
  <si>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</si>
  <si>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</si>
  <si>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</si>
  <si>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</si>
  <si>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</si>
  <si>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</si>
  <si>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</si>
  <si>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</si>
  <si>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</si>
  <si>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</si>
  <si>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</si>
  <si>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</si>
  <si>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</si>
  <si>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</si>
  <si>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</si>
  <si>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</si>
  <si>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</si>
  <si>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</si>
  <si>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</si>
  <si>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</si>
  <si>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</si>
  <si>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</si>
  <si>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</si>
  <si>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</si>
  <si>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</si>
  <si>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</si>
  <si>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</si>
  <si>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</si>
  <si>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</si>
  <si>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</si>
  <si>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</si>
  <si>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</si>
  <si>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</si>
  <si>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</si>
  <si>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</si>
  <si>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</si>
  <si>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</si>
  <si>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</si>
  <si>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</si>
  <si>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</si>
  <si>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</si>
  <si>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</si>
  <si>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</si>
  <si>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</si>
  <si>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</si>
  <si>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</si>
  <si>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</si>
  <si>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</si>
  <si>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</si>
  <si>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</si>
  <si>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</si>
  <si>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</si>
  <si>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</si>
  <si>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</si>
  <si>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</si>
  <si>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</si>
  <si>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</si>
  <si>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</si>
  <si>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</si>
  <si>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</si>
  <si>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</si>
  <si>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</si>
  <si>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</si>
  <si>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</si>
  <si>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</si>
  <si>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</si>
  <si>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</si>
  <si>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</si>
  <si>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</si>
  <si>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</si>
  <si>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</si>
  <si>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</si>
  <si>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</si>
  <si>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</si>
  <si>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</si>
  <si>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</si>
  <si>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</si>
  <si>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</si>
  <si>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</si>
  <si>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</si>
  <si>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</si>
  <si>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</si>
  <si>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</si>
  <si>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</si>
  <si>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</si>
  <si>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</si>
  <si>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</si>
  <si>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</si>
  <si>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</si>
  <si>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</si>
  <si>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</si>
  <si>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</si>
  <si>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</si>
  <si>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</si>
  <si>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</si>
  <si>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</si>
  <si>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</si>
  <si>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</si>
  <si>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</si>
  <si>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</si>
  <si>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</si>
  <si>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</si>
  <si>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</si>
  <si>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</si>
  <si>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</si>
  <si>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</si>
  <si>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</si>
  <si>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</si>
  <si>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</si>
  <si>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</si>
  <si>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</si>
  <si>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</si>
  <si>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</si>
  <si>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</si>
  <si>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</si>
  <si>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</si>
  <si>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</si>
  <si>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</si>
  <si>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</si>
  <si>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</si>
  <si>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</si>
  <si>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</si>
  <si>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</si>
  <si>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</si>
  <si>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</si>
  <si>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</si>
  <si>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</si>
  <si>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</si>
  <si>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</si>
  <si>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</si>
  <si>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</si>
  <si>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</si>
  <si>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</si>
  <si>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</si>
  <si>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</si>
  <si>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</si>
  <si>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</si>
  <si>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</si>
  <si>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</si>
  <si>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</si>
  <si>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</si>
  <si>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</si>
  <si>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</si>
  <si>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</si>
  <si>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</si>
  <si>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</si>
  <si>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</si>
  <si>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</si>
  <si>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</si>
  <si>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</si>
  <si>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</si>
  <si>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</si>
  <si>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</si>
  <si>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</si>
  <si>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</si>
  <si>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</si>
  <si>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</si>
  <si>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</si>
  <si>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</si>
  <si>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</si>
  <si>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</si>
  <si>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</si>
  <si>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</si>
  <si>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</si>
  <si>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</si>
  <si>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</si>
  <si>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</si>
  <si>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</si>
  <si>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</si>
  <si>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</si>
  <si>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</si>
  <si>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</si>
  <si>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</si>
  <si>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</si>
  <si>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</si>
  <si>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</si>
  <si>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</si>
  <si>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</si>
  <si>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</si>
  <si>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</si>
  <si>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</si>
  <si>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</si>
  <si>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</si>
  <si>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</si>
  <si>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</si>
  <si>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</si>
  <si>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</si>
  <si>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</si>
  <si>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</si>
  <si>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</si>
  <si>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</si>
  <si>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</si>
  <si>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</si>
  <si>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</si>
  <si>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</si>
  <si>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</si>
  <si>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</si>
  <si>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</si>
  <si>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</si>
  <si>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</si>
  <si>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</si>
  <si>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</si>
  <si>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</si>
  <si>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</si>
  <si>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</si>
  <si>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</si>
  <si>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</si>
  <si>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</si>
  <si>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</si>
  <si>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</si>
  <si>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</si>
  <si>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</si>
  <si>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</si>
  <si>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</si>
  <si>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</si>
  <si>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</si>
  <si>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</si>
  <si>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</si>
  <si>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</si>
  <si>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</si>
  <si>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</si>
  <si>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</si>
  <si>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</si>
  <si>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</si>
  <si>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</si>
  <si>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</si>
  <si>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</si>
  <si>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</si>
  <si>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</si>
  <si>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</si>
  <si>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</si>
  <si>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</si>
  <si>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</si>
  <si>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</si>
  <si>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</si>
  <si>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</si>
  <si>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</si>
  <si>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</si>
  <si>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</si>
  <si>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</si>
  <si>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</si>
  <si>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</si>
  <si>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</si>
  <si>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</si>
  <si>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</si>
  <si>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</si>
  <si>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</si>
  <si>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</si>
  <si>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</si>
  <si>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</si>
  <si>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</si>
  <si>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</si>
  <si>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</si>
  <si>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</si>
  <si>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</si>
  <si>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</si>
  <si>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</si>
  <si>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</si>
  <si>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</si>
  <si>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</si>
  <si>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</si>
  <si>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</si>
  <si>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</si>
  <si>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</si>
  <si>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</si>
  <si>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</si>
  <si>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</si>
  <si>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</si>
  <si>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</si>
  <si>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</si>
  <si>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</si>
  <si>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</si>
  <si>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</si>
  <si>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</si>
  <si>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</si>
  <si>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</si>
  <si>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</si>
  <si>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</si>
  <si>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</si>
  <si>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</si>
  <si>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</si>
  <si>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</si>
  <si>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</si>
  <si>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</si>
  <si>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</si>
  <si>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</si>
  <si>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</si>
  <si>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</si>
  <si>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</si>
  <si>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</si>
  <si>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</si>
  <si>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</si>
  <si>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</si>
  <si>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</si>
  <si>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</si>
  <si>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</si>
  <si>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</si>
  <si>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</si>
  <si>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</si>
  <si>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</si>
  <si>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</si>
  <si>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</si>
  <si>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</si>
  <si>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</si>
  <si>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</si>
  <si>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</si>
  <si>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</si>
  <si>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</si>
  <si>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</si>
  <si>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</si>
  <si>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</si>
  <si>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</si>
  <si>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</si>
  <si>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</si>
  <si>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</si>
  <si>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</si>
  <si>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</si>
  <si>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</si>
  <si>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</si>
  <si>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</si>
  <si>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</si>
  <si>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</si>
  <si>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</si>
  <si>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</si>
  <si>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</si>
  <si>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</si>
  <si>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</si>
  <si>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</si>
  <si>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</si>
  <si>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</si>
  <si>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</si>
  <si>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</si>
  <si>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</si>
  <si>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</si>
  <si>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</si>
  <si>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</si>
  <si>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</si>
  <si>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</si>
  <si>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</si>
  <si>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</si>
  <si>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</si>
  <si>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</si>
  <si>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</si>
  <si>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</si>
  <si>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</si>
  <si>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</si>
  <si>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</si>
  <si>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</si>
  <si>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</si>
  <si>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</si>
  <si>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</si>
  <si>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</si>
  <si>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</si>
  <si>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</si>
  <si>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</si>
  <si>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</si>
  <si>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</si>
  <si>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</si>
  <si>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</si>
  <si>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</si>
  <si>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</si>
  <si>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</si>
  <si>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</si>
  <si>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</si>
  <si>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</si>
  <si>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</si>
  <si>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</si>
  <si>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</si>
  <si>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</si>
  <si>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</si>
  <si>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</si>
  <si>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</si>
  <si>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</si>
  <si>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</si>
  <si>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</si>
  <si>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</si>
  <si>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</si>
  <si>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</si>
  <si>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</si>
  <si>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</si>
  <si>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</si>
  <si>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</si>
  <si>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</si>
  <si>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</si>
  <si>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</si>
  <si>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</si>
  <si>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</si>
  <si>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</si>
  <si>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</si>
  <si>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</si>
  <si>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</si>
  <si>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</si>
  <si>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</si>
  <si>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</si>
  <si>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</si>
  <si>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</si>
  <si>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</si>
  <si>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</si>
  <si>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</si>
  <si>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</si>
  <si>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</si>
  <si>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</si>
  <si>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</si>
  <si>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</si>
  <si>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</si>
  <si>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</si>
  <si>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</si>
  <si>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</si>
  <si>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</si>
  <si>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</si>
  <si>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</si>
  <si>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</si>
  <si>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</si>
  <si>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</si>
  <si>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</si>
  <si>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</si>
  <si>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</si>
  <si>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</si>
  <si>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</si>
  <si>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</si>
  <si>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</si>
  <si>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</si>
  <si>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</si>
  <si>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</si>
  <si>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</si>
  <si>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</si>
  <si>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</si>
  <si>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</si>
  <si>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</si>
  <si>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</si>
  <si>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</si>
  <si>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</si>
  <si>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</si>
  <si>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</si>
  <si>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</si>
  <si>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</si>
  <si>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</si>
  <si>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</si>
  <si>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</si>
  <si>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</si>
  <si>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</si>
  <si>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</si>
  <si>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</si>
  <si>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</si>
  <si>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</si>
  <si>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</si>
  <si>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</si>
  <si>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</si>
  <si>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</si>
  <si>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</si>
  <si>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</si>
  <si>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</si>
  <si>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</si>
  <si>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</si>
  <si>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</si>
  <si>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</si>
  <si>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</si>
  <si>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</si>
  <si>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</si>
  <si>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</si>
  <si>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</si>
  <si>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</si>
  <si>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</si>
  <si>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</si>
  <si>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</si>
  <si>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</si>
  <si>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</si>
  <si>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</si>
  <si>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</si>
  <si>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</si>
  <si>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</si>
  <si>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</si>
  <si>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</si>
  <si>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</si>
  <si>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</si>
  <si>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</si>
  <si>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</si>
  <si>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</si>
  <si>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</si>
  <si>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</si>
  <si>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</si>
  <si>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</si>
  <si>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</si>
  <si>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</si>
  <si>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</si>
  <si>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</si>
  <si>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</si>
  <si>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</si>
  <si>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</si>
  <si>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</si>
  <si>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</si>
  <si>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</si>
  <si>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</si>
  <si>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</si>
  <si>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</si>
  <si>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</si>
  <si>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</si>
  <si>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</si>
  <si>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</si>
  <si>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</si>
  <si>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</si>
  <si>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</si>
  <si>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</si>
  <si>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</si>
  <si>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</si>
  <si>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</si>
  <si>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</si>
  <si>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</si>
  <si>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</si>
  <si>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</si>
  <si>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</si>
  <si>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</si>
  <si>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</si>
  <si>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</si>
  <si>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</si>
  <si>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</si>
  <si>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</si>
  <si>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</si>
  <si>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</si>
  <si>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</si>
  <si>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</si>
  <si>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</si>
  <si>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</si>
  <si>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</si>
  <si>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</si>
  <si>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</si>
  <si>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</si>
  <si>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</si>
  <si>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</si>
  <si>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</si>
  <si>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</si>
  <si>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</si>
  <si>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</si>
  <si>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</si>
  <si>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</si>
  <si>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</si>
  <si>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</si>
  <si>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</si>
  <si>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</si>
  <si>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</si>
  <si>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</si>
  <si>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</si>
  <si>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</si>
  <si>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</si>
  <si>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</si>
  <si>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</si>
  <si>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</si>
  <si>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</si>
  <si>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</si>
  <si>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</si>
  <si>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</si>
  <si>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</si>
  <si>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</si>
  <si>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</si>
  <si>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</si>
  <si>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</si>
  <si>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</si>
  <si>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</si>
  <si>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</si>
  <si>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</si>
  <si>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</si>
  <si>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</si>
  <si>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</si>
  <si>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</si>
  <si>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</si>
  <si>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</si>
  <si>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</si>
  <si>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</si>
  <si>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</si>
  <si>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</si>
  <si>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</si>
  <si>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</si>
  <si>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</si>
  <si>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</si>
  <si>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</si>
  <si>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</si>
  <si>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</si>
  <si>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</si>
  <si>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</si>
  <si>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</si>
  <si>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</si>
  <si>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</si>
  <si>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</si>
  <si>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</si>
  <si>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</si>
  <si>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</si>
  <si>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</si>
  <si>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</si>
  <si>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</si>
  <si>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</si>
  <si>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</si>
  <si>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</si>
  <si>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</si>
  <si>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</si>
  <si>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</si>
  <si>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</si>
  <si>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</si>
  <si>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</si>
  <si>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</si>
  <si>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</si>
  <si>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</si>
  <si>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</si>
  <si>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</si>
  <si>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</si>
  <si>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</si>
  <si>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</si>
  <si>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</si>
  <si>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</si>
  <si>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</si>
  <si>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</si>
  <si>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</si>
  <si>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</si>
  <si>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</si>
  <si>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</si>
  <si>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</si>
  <si>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</si>
  <si>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</si>
  <si>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</si>
  <si>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</si>
  <si>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</si>
  <si>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</si>
  <si>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</si>
  <si>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</si>
  <si>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</si>
  <si>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</si>
  <si>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</si>
  <si>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</si>
  <si>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</si>
  <si>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</si>
  <si>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</si>
  <si>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</si>
  <si>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</si>
  <si>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</si>
  <si>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</si>
  <si>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</si>
  <si>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</si>
  <si>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</si>
  <si>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</si>
  <si>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</si>
  <si>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</si>
  <si>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</si>
  <si>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</si>
  <si>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</si>
  <si>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</si>
  <si>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</si>
  <si>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</si>
  <si>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</si>
  <si>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</si>
  <si>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</si>
  <si>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</si>
  <si>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</si>
  <si>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</si>
  <si>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</si>
  <si>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</si>
  <si>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</si>
  <si>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</si>
  <si>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</si>
  <si>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</si>
  <si>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</si>
  <si>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</si>
  <si>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</si>
  <si>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</si>
  <si>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</si>
  <si>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</si>
  <si>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</si>
  <si>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</si>
  <si>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</si>
  <si>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</si>
  <si>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</si>
  <si>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</si>
  <si>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</si>
  <si>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</si>
  <si>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</si>
  <si>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</si>
  <si>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</si>
  <si>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</si>
  <si>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</si>
  <si>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</si>
  <si>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</si>
  <si>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</si>
  <si>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</si>
  <si>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</si>
  <si>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</si>
  <si>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</si>
  <si>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</si>
  <si>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</si>
  <si>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</si>
  <si>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</si>
  <si>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</si>
  <si>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</si>
  <si>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</si>
  <si>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</si>
  <si>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</si>
  <si>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</si>
  <si>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</si>
  <si>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</si>
  <si>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</si>
  <si>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</si>
  <si>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</si>
  <si>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</si>
  <si>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</si>
  <si>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</si>
  <si>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</si>
  <si>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</si>
  <si>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</si>
  <si>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</si>
  <si>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</si>
  <si>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</si>
  <si>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</si>
  <si>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</si>
  <si>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</si>
  <si>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</si>
  <si>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</si>
  <si>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</si>
  <si>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</si>
  <si>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</si>
  <si>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</si>
  <si>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</si>
  <si>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</si>
  <si>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</si>
  <si>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</si>
  <si>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</si>
  <si>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</si>
  <si>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</si>
  <si>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</si>
  <si>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</si>
  <si>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</si>
  <si>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</si>
  <si>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</si>
  <si>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</si>
  <si>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</si>
  <si>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</si>
  <si>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</si>
  <si>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</si>
  <si>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</si>
  <si>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</si>
  <si>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</si>
  <si>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</si>
  <si>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</si>
  <si>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</si>
  <si>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</si>
  <si>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</si>
  <si>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</si>
  <si>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</si>
  <si>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</si>
  <si>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</si>
  <si>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</si>
  <si>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</si>
  <si>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</si>
  <si>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</si>
  <si>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</si>
  <si>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</si>
  <si>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</si>
  <si>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</si>
  <si>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</si>
  <si>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</si>
  <si>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</si>
  <si>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</si>
  <si>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</si>
  <si>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</si>
  <si>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</si>
  <si>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</si>
  <si>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</si>
  <si>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</si>
  <si>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</si>
  <si>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</si>
  <si>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</si>
  <si>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</si>
  <si>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</si>
  <si>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</si>
  <si>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</si>
  <si>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</si>
  <si>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</si>
  <si>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</si>
  <si>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</si>
  <si>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</si>
  <si>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</si>
  <si>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</si>
  <si>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</si>
  <si>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</si>
  <si>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</si>
  <si>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</si>
  <si>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</si>
  <si>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</si>
  <si>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</si>
  <si>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</si>
  <si>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</si>
  <si>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</si>
  <si>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</si>
  <si>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</si>
  <si>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</si>
  <si>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</si>
  <si>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</si>
  <si>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</si>
  <si>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</si>
  <si>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</si>
  <si>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</si>
  <si>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</si>
  <si>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</si>
  <si>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</si>
  <si>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</si>
  <si>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</si>
  <si>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</si>
  <si>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</si>
  <si>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</si>
  <si>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</si>
  <si>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</si>
  <si>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</si>
  <si>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</si>
  <si>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</si>
  <si>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</si>
  <si>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</si>
  <si>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</si>
  <si>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</si>
  <si>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</si>
  <si>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</si>
  <si>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</si>
  <si>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</si>
  <si>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</si>
  <si>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</si>
  <si>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</si>
  <si>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</si>
  <si>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</si>
  <si>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</si>
  <si>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</si>
  <si>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</si>
  <si>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</si>
  <si>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</si>
  <si>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</si>
  <si>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</si>
  <si>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</si>
  <si>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</si>
  <si>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</si>
  <si>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</si>
  <si>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</si>
  <si>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</si>
  <si>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</si>
  <si>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</si>
  <si>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</si>
  <si>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</si>
  <si>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</si>
  <si>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</si>
  <si>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</si>
  <si>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</si>
  <si>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</si>
  <si>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</si>
  <si>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</si>
  <si>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</si>
  <si>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</si>
  <si>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</si>
  <si>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</si>
  <si>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</si>
  <si>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</si>
  <si>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</si>
  <si>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</si>
  <si>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</si>
  <si>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</si>
  <si>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</si>
  <si>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</si>
  <si>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</si>
  <si>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</si>
  <si>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</si>
  <si>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</si>
  <si>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</si>
  <si>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</si>
  <si>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</si>
  <si>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</si>
  <si>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</si>
  <si>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</si>
  <si>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</si>
  <si>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</si>
  <si>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</si>
  <si>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</si>
  <si>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</si>
  <si>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</si>
  <si>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</si>
  <si>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</si>
  <si>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</si>
  <si>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</si>
  <si>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</si>
  <si>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</si>
  <si>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</si>
  <si>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</si>
  <si>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</si>
  <si>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</si>
  <si>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</si>
  <si>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</si>
  <si>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</si>
  <si>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</si>
  <si>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</si>
  <si>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</si>
  <si>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</si>
  <si>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</si>
  <si>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</si>
  <si>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</si>
  <si>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</si>
  <si>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</si>
  <si>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</si>
  <si>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</si>
  <si>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</si>
  <si>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</si>
  <si>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</si>
  <si>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</si>
  <si>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</si>
  <si>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</si>
  <si>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</si>
  <si>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</si>
  <si>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</si>
  <si>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</si>
  <si>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</si>
  <si>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</si>
  <si>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</si>
  <si>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</si>
  <si>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</si>
  <si>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</si>
  <si>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</si>
  <si>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</si>
  <si>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</si>
  <si>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</si>
  <si>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</si>
  <si>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</si>
  <si>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</si>
  <si>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</si>
  <si>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</si>
  <si>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</si>
  <si>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</si>
  <si>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</si>
  <si>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</si>
  <si>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</si>
  <si>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</si>
  <si>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</si>
  <si>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</si>
  <si>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</si>
  <si>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</si>
  <si>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</si>
  <si>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</si>
  <si>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</si>
  <si>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</si>
  <si>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</si>
  <si>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</si>
  <si>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</si>
  <si>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</si>
  <si>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</si>
  <si>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</si>
  <si>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</si>
  <si>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</si>
  <si>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</si>
  <si>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</si>
  <si>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</si>
  <si>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</si>
  <si>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</si>
  <si>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</si>
  <si>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</si>
  <si>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</si>
  <si>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</si>
  <si>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</si>
  <si>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</si>
  <si>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</si>
  <si>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</si>
  <si>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</si>
  <si>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</si>
  <si>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</si>
  <si>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</si>
  <si>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</si>
  <si>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</si>
  <si>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</si>
  <si>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</si>
  <si>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</si>
  <si>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</si>
  <si>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</si>
  <si>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</si>
  <si>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</si>
  <si>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</si>
  <si>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</si>
  <si>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</si>
  <si>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</si>
  <si>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</si>
  <si>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</si>
  <si>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</si>
  <si>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</si>
  <si>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</si>
  <si>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</si>
  <si>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</si>
  <si>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</si>
  <si>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</si>
  <si>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</si>
  <si>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</si>
  <si>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</si>
  <si>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</si>
  <si>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</si>
  <si>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</si>
  <si>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</si>
  <si>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</si>
  <si>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</si>
  <si>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</si>
  <si>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</si>
  <si>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</si>
  <si>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</si>
  <si>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</si>
  <si>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</si>
  <si>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</si>
  <si>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</si>
  <si>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</si>
  <si>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</si>
  <si>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</si>
  <si>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</si>
  <si>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</si>
  <si>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</si>
  <si>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</si>
  <si>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</si>
  <si>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</si>
  <si>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</si>
  <si>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</si>
  <si>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</si>
  <si>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</si>
  <si>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</si>
  <si>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</si>
  <si>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</si>
  <si>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</si>
  <si>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</si>
  <si>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</si>
  <si>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</si>
  <si>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</si>
  <si>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</si>
  <si>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</si>
  <si>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</si>
  <si>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</si>
  <si>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</si>
  <si>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</si>
  <si>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</si>
  <si>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</si>
  <si>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</si>
  <si>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</si>
  <si>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</si>
  <si>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</si>
  <si>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</si>
  <si>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</si>
  <si>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</si>
  <si>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</si>
  <si>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</si>
  <si>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</si>
  <si>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</si>
  <si>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</si>
  <si>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</si>
  <si>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</si>
  <si>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</si>
  <si>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</si>
  <si>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</si>
  <si>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</si>
  <si>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</si>
  <si>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</si>
  <si>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</si>
  <si>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</si>
  <si>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</si>
  <si>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</si>
  <si>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</si>
  <si>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</si>
  <si>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</si>
  <si>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</si>
  <si>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</si>
  <si>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</si>
  <si>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</si>
  <si>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</si>
  <si>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</si>
  <si>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</si>
  <si>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</si>
  <si>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</si>
  <si>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</si>
  <si>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</si>
  <si>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</si>
  <si>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</si>
  <si>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</si>
  <si>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</si>
  <si>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</si>
  <si>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</si>
  <si>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</si>
  <si>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</si>
  <si>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</si>
  <si>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</si>
  <si>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</si>
  <si>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</si>
  <si>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</si>
  <si>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</si>
  <si>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</si>
  <si>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</si>
  <si>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</si>
  <si>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</si>
  <si>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</si>
  <si>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</si>
  <si>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</si>
  <si>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</si>
  <si>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</si>
  <si>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</si>
  <si>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</si>
  <si>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</si>
  <si>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</si>
  <si>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</si>
  <si>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</si>
  <si>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</si>
  <si>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</si>
  <si>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</si>
  <si>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</si>
  <si>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</si>
  <si>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</si>
  <si>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</si>
  <si>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</si>
  <si>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</si>
  <si>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</si>
  <si>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</si>
  <si>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</si>
  <si>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</si>
  <si>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</si>
  <si>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</si>
  <si>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</si>
  <si>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</si>
  <si>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</si>
  <si>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</si>
  <si>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</si>
  <si>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</si>
  <si>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</si>
  <si>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</si>
  <si>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</si>
  <si>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</si>
  <si>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</si>
  <si>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</si>
  <si>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</si>
  <si>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</si>
  <si>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</si>
  <si>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</si>
  <si>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</si>
  <si>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</si>
  <si>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</si>
  <si>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</si>
  <si>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</si>
  <si>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</si>
  <si>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</si>
  <si>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</si>
  <si>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</si>
  <si>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</si>
  <si>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</si>
  <si>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</si>
  <si>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</si>
  <si>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</si>
  <si>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</si>
  <si>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</si>
  <si>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</si>
  <si>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</si>
  <si>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</si>
  <si>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</si>
  <si>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</si>
  <si>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</si>
  <si>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</si>
  <si>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</si>
  <si>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</si>
  <si>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</si>
  <si>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</si>
  <si>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</si>
  <si>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</si>
  <si>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</si>
  <si>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</si>
  <si>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</si>
  <si>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</si>
  <si>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</si>
  <si>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</si>
  <si>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</si>
  <si>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</si>
  <si>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</si>
  <si>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</si>
  <si>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</si>
  <si>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</si>
  <si>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</si>
  <si>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</si>
  <si>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</si>
  <si>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</si>
  <si>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</si>
  <si>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</si>
  <si>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</si>
  <si>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</si>
  <si>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</si>
  <si>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</si>
  <si>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</si>
  <si>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</si>
  <si>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</si>
  <si>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</si>
  <si>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</si>
  <si>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</si>
  <si>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</si>
  <si>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</si>
  <si>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</si>
  <si>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</si>
  <si>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</si>
  <si>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</si>
  <si>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</si>
  <si>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</si>
  <si>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</si>
  <si>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</si>
  <si>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</si>
  <si>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</si>
  <si>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</si>
  <si>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</si>
  <si>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</si>
  <si>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</si>
  <si>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</si>
  <si>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</si>
  <si>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</si>
  <si>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</si>
  <si>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</si>
  <si>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</si>
  <si>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</si>
  <si>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</si>
  <si>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</si>
  <si>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</si>
  <si>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</si>
  <si>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</si>
  <si>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</si>
  <si>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</si>
  <si>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</si>
  <si>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</si>
  <si>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</si>
  <si>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</si>
  <si>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</si>
  <si>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</si>
  <si>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</si>
  <si>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</si>
  <si>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</si>
  <si>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</si>
  <si>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</si>
  <si>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</si>
  <si>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</si>
  <si>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</si>
  <si>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</si>
  <si>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</si>
  <si>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</si>
  <si>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</si>
  <si>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</si>
  <si>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</si>
  <si>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</si>
  <si>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</si>
  <si>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</si>
  <si>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</si>
  <si>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</si>
  <si>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</si>
  <si>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</si>
  <si>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</si>
  <si>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</si>
  <si>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</si>
  <si>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</si>
  <si>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</si>
  <si>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</si>
  <si>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</si>
  <si>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</si>
  <si>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</si>
  <si>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</si>
  <si>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</si>
  <si>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</si>
  <si>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</si>
  <si>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</si>
  <si>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</si>
  <si>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</si>
  <si>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</si>
  <si>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</si>
  <si>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</si>
  <si>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</si>
  <si>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</si>
  <si>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</si>
  <si>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</si>
  <si>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</si>
  <si>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</si>
  <si>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</si>
  <si>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</si>
  <si>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</si>
  <si>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</si>
  <si>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</si>
  <si>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</si>
  <si>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</si>
  <si>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</si>
  <si>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</si>
  <si>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</si>
  <si>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</si>
  <si>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</si>
  <si>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</si>
  <si>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</si>
  <si>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</si>
  <si>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</si>
  <si>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</si>
  <si>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</si>
  <si>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</si>
  <si>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</si>
  <si>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</si>
  <si>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</si>
  <si>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</si>
  <si>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</si>
  <si>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</si>
  <si>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</si>
  <si>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</si>
  <si>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</si>
  <si>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</si>
  <si>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</si>
  <si>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</si>
  <si>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</si>
  <si>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</si>
  <si>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</si>
  <si>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</si>
  <si>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</si>
  <si>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</si>
  <si>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</si>
  <si>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</si>
  <si>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</si>
  <si>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</si>
  <si>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</si>
  <si>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</si>
  <si>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</si>
  <si>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</si>
  <si>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</si>
  <si>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</si>
  <si>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</si>
  <si>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</si>
  <si>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</si>
  <si>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</si>
  <si>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</si>
  <si>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</si>
  <si>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</si>
  <si>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</si>
  <si>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</si>
  <si>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</si>
  <si>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</si>
  <si>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</si>
  <si>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</si>
  <si>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</si>
  <si>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</si>
  <si>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</si>
  <si>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</si>
  <si>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</si>
  <si>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</si>
  <si>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</si>
  <si>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</si>
  <si>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</si>
  <si>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</si>
  <si>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</si>
  <si>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</si>
  <si>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</si>
  <si>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</si>
  <si>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</si>
  <si>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</si>
  <si>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</si>
  <si>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</si>
  <si>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</si>
  <si>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</si>
  <si>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</si>
  <si>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</si>
  <si>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</si>
  <si>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</si>
  <si>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</si>
  <si>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</si>
  <si>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</si>
  <si>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</si>
  <si>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</si>
  <si>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</si>
  <si>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</si>
  <si>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</si>
  <si>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</si>
  <si>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</si>
  <si>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</si>
  <si>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</si>
  <si>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</si>
  <si>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</si>
  <si>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</si>
  <si>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</si>
  <si>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</si>
  <si>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</si>
  <si>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</si>
  <si>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</si>
  <si>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</si>
  <si>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</si>
  <si>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</si>
  <si>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</si>
  <si>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</si>
  <si>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</si>
  <si>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</si>
  <si>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</si>
  <si>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</si>
  <si>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</si>
  <si>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</si>
  <si>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</si>
  <si>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</si>
  <si>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</si>
  <si>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</si>
  <si>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</si>
  <si>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</si>
  <si>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</si>
  <si>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</si>
  <si>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</si>
  <si>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</si>
  <si>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</si>
  <si>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</si>
  <si>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</si>
  <si>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</si>
  <si>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</si>
  <si>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</si>
  <si>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</si>
  <si>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</si>
  <si>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</si>
  <si>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</si>
  <si>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</si>
  <si>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</si>
  <si>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</si>
  <si>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</si>
  <si>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</si>
  <si>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</si>
  <si>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</si>
  <si>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</si>
  <si>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</si>
  <si>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</si>
  <si>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</si>
  <si>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</si>
  <si>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</si>
  <si>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</si>
  <si>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</si>
  <si>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</si>
  <si>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</si>
  <si>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</si>
  <si>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</si>
  <si>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</si>
  <si>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</si>
  <si>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</si>
  <si>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</si>
  <si>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</si>
  <si>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</si>
  <si>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</si>
  <si>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</si>
  <si>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</si>
  <si>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</si>
  <si>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</si>
  <si>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</si>
  <si>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</si>
  <si>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</si>
  <si>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</si>
  <si>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</si>
  <si>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</si>
  <si>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</si>
  <si>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</si>
  <si>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</si>
  <si>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</si>
  <si>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</si>
  <si>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</si>
  <si>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</si>
  <si>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</si>
  <si>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</si>
  <si>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</si>
  <si>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</si>
  <si>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</si>
  <si>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</si>
  <si>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</si>
  <si>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</si>
  <si>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</si>
  <si>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</si>
  <si>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</si>
  <si>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</si>
  <si>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</si>
  <si>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</si>
  <si>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</si>
  <si>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</si>
  <si>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</si>
  <si>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</si>
  <si>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</si>
  <si>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</si>
  <si>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</si>
  <si>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</si>
  <si>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</si>
  <si>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</si>
  <si>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</si>
  <si>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</si>
  <si>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</si>
  <si>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</si>
  <si>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</si>
  <si>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</si>
  <si>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</si>
  <si>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</si>
  <si>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</si>
  <si>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</si>
  <si>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</si>
  <si>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</si>
  <si>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</si>
  <si>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</si>
  <si>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</si>
  <si>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</si>
  <si>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</si>
  <si>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</si>
  <si>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</si>
  <si>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</si>
  <si>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</si>
  <si>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</si>
  <si>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</si>
  <si>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</si>
  <si>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</si>
  <si>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</si>
  <si>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</si>
  <si>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</si>
  <si>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</si>
  <si>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</si>
  <si>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</si>
  <si>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</si>
  <si>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</si>
  <si>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</si>
  <si>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</si>
  <si>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</si>
  <si>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</si>
  <si>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</si>
  <si>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</si>
  <si>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</si>
  <si>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</si>
  <si>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</si>
  <si>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</si>
  <si>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</si>
  <si>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</si>
  <si>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</si>
  <si>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</si>
  <si>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</si>
  <si>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</si>
  <si>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</si>
  <si>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</si>
  <si>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</si>
  <si>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</si>
  <si>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</si>
  <si>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</si>
  <si>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</si>
  <si>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</si>
  <si>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</si>
  <si>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</si>
  <si>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</si>
  <si>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</si>
  <si>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</si>
  <si>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</si>
  <si>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</si>
  <si>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</si>
  <si>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</si>
  <si>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</si>
  <si>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</si>
  <si>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</si>
  <si>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</si>
  <si>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</si>
  <si>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</si>
  <si>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</si>
  <si>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</si>
  <si>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</si>
  <si>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</si>
  <si>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</si>
  <si>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</si>
  <si>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</si>
  <si>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</si>
  <si>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</si>
  <si>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</si>
  <si>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</si>
  <si>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</si>
  <si>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</si>
  <si>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</si>
  <si>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</si>
  <si>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</si>
  <si>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</si>
  <si>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</si>
  <si>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</si>
  <si>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</si>
  <si>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</si>
  <si>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</si>
  <si>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</si>
  <si>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</si>
  <si>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</si>
  <si>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</si>
  <si>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</si>
  <si>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</si>
  <si>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</si>
  <si>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</si>
  <si>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</si>
  <si>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</si>
  <si>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</si>
  <si>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</si>
  <si>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</si>
  <si>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</si>
  <si>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</si>
  <si>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</si>
  <si>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</si>
  <si>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</si>
  <si>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</si>
  <si>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</si>
  <si>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</si>
  <si>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</si>
  <si>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</si>
  <si>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</si>
  <si>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</si>
  <si>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</si>
  <si>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</si>
  <si>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</si>
  <si>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</si>
  <si>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</si>
  <si>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</si>
  <si>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</si>
  <si>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</si>
  <si>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</si>
  <si>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</si>
  <si>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</si>
  <si>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</si>
  <si>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</si>
  <si>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</si>
  <si>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</si>
  <si>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</si>
  <si>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</si>
  <si>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</si>
  <si>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</si>
  <si>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</si>
  <si>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</si>
  <si>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</si>
  <si>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</si>
  <si>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</si>
  <si>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</si>
  <si>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</si>
  <si>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</si>
  <si>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</si>
  <si>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</si>
  <si>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</si>
  <si>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</si>
  <si>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</si>
  <si>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</si>
  <si>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</si>
  <si>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</si>
  <si>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</si>
  <si>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</si>
  <si>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</si>
  <si>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</si>
  <si>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</si>
  <si>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</si>
  <si>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</si>
  <si>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</si>
  <si>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</si>
  <si>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</si>
  <si>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</si>
  <si>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</si>
  <si>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</si>
  <si>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</si>
  <si>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</si>
  <si>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</si>
  <si>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</si>
  <si>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</si>
  <si>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</si>
  <si>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</si>
  <si>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</si>
  <si>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</si>
  <si>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</si>
  <si>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</si>
  <si>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</si>
  <si>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</si>
  <si>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</si>
  <si>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</si>
  <si>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</si>
  <si>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</si>
  <si>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</si>
  <si>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</si>
  <si>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</si>
  <si>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</si>
  <si>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</si>
  <si>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</si>
  <si>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</si>
  <si>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</si>
  <si>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</si>
  <si>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</si>
  <si>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</si>
  <si>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</si>
  <si>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</si>
  <si>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</si>
  <si>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</si>
  <si>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</si>
  <si>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</si>
  <si>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ŠPORTSKI MUZEJ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</si>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</sst>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1795803.54</v>
      </c>
      <c r="D2" s="7">
        <f>'PR-RAS'!E6</f>
        <v>1397615.4800000002</v>
      </c>
      <c r="E2" s="7">
        <v>0</v>
      </c>
      <c r="F2" s="7">
        <v>0</v>
      </c>
      <c r="G2" s="8">
        <f t="shared" ref="G2:G65" si="0">(B2/1000)*(C2*1+D2*2)</f>
        <v>4591.0344999999998</v>
      </c>
      <c r="H2" s="8">
        <f t="shared" ref="H2:H65" si="1">ABS(C2-ROUND(C2,0))+ABS(D2-ROUND(D2,0))</f>
        <v>0.94000000017695129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237.01</v>
      </c>
      <c r="D45" s="2">
        <f>'PR-RAS'!E49</f>
        <v>0</v>
      </c>
      <c r="E45" s="2">
        <v>0</v>
      </c>
      <c r="F45" s="2">
        <v>0</v>
      </c>
      <c r="G45" s="3">
        <f t="shared" si="0"/>
        <v>10.428439999999998</v>
      </c>
      <c r="H45" s="3">
        <f t="shared" si="1"/>
        <v>9.9999999999909051E-3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237.01</v>
      </c>
      <c r="D46" s="2">
        <f>'PR-RAS'!E50</f>
        <v>0</v>
      </c>
      <c r="E46" s="2">
        <v>0</v>
      </c>
      <c r="F46" s="2">
        <v>0</v>
      </c>
      <c r="G46" s="3">
        <f t="shared" si="0"/>
        <v>10.66545</v>
      </c>
      <c r="H46" s="3">
        <f t="shared" si="1"/>
        <v>9.9999999999909051E-3</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237.01</v>
      </c>
      <c r="D47" s="2">
        <f>'PR-RAS'!E51</f>
        <v>0</v>
      </c>
      <c r="E47" s="2">
        <v>0</v>
      </c>
      <c r="F47" s="2">
        <v>0</v>
      </c>
      <c r="G47" s="3">
        <f t="shared" si="0"/>
        <v>10.90246</v>
      </c>
      <c r="H47" s="3">
        <f t="shared" si="1"/>
        <v>9.9999999999909051E-3</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75.56</v>
      </c>
      <c r="D78" s="2">
        <f>'PR-RAS'!E82</f>
        <v>12.88</v>
      </c>
      <c r="E78" s="2">
        <v>0</v>
      </c>
      <c r="F78" s="2">
        <v>0</v>
      </c>
      <c r="G78" s="3">
        <f t="shared" si="2"/>
        <v>7.8016400000000008</v>
      </c>
      <c r="H78" s="3">
        <f t="shared" si="3"/>
        <v>0.55999999999999694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75.56</v>
      </c>
      <c r="D79" s="2">
        <f>'PR-RAS'!E83</f>
        <v>12.88</v>
      </c>
      <c r="E79" s="2">
        <v>0</v>
      </c>
      <c r="F79" s="2">
        <v>0</v>
      </c>
      <c r="G79" s="3">
        <f t="shared" si="2"/>
        <v>7.9029600000000002</v>
      </c>
      <c r="H79" s="3">
        <f t="shared" si="3"/>
        <v>0.55999999999999694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75.56</v>
      </c>
      <c r="D81" s="2">
        <f>'PR-RAS'!E85</f>
        <v>12.88</v>
      </c>
      <c r="E81" s="2">
        <v>0</v>
      </c>
      <c r="F81" s="2">
        <v>0</v>
      </c>
      <c r="G81" s="3">
        <f t="shared" si="2"/>
        <v>8.1056000000000008</v>
      </c>
      <c r="H81" s="3">
        <f t="shared" si="3"/>
        <v>0.55999999999999694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3171</v>
      </c>
      <c r="E102" s="2">
        <v>0</v>
      </c>
      <c r="F102" s="2">
        <v>0</v>
      </c>
      <c r="G102" s="3">
        <f t="shared" si="2"/>
        <v>640.54200000000003</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3171</v>
      </c>
      <c r="E108" s="2">
        <v>0</v>
      </c>
      <c r="F108" s="2">
        <v>0</v>
      </c>
      <c r="G108" s="3">
        <f t="shared" si="2"/>
        <v>678.59399999999994</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3171</v>
      </c>
      <c r="E113" s="2">
        <v>0</v>
      </c>
      <c r="F113" s="2">
        <v>0</v>
      </c>
      <c r="G113" s="3">
        <f t="shared" si="2"/>
        <v>710.30399999999997</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40967.699999999997</v>
      </c>
      <c r="D121" s="2">
        <f>'PR-RAS'!E125</f>
        <v>21660.9</v>
      </c>
      <c r="E121" s="2">
        <v>0</v>
      </c>
      <c r="F121" s="2">
        <v>0</v>
      </c>
      <c r="G121" s="3">
        <f t="shared" si="2"/>
        <v>10114.74</v>
      </c>
      <c r="H121" s="3">
        <f t="shared" si="3"/>
        <v>0.40000000000145519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900</v>
      </c>
      <c r="D122" s="2">
        <f>'PR-RAS'!E126</f>
        <v>8701.9</v>
      </c>
      <c r="E122" s="2">
        <v>0</v>
      </c>
      <c r="F122" s="2">
        <v>0</v>
      </c>
      <c r="G122" s="3">
        <f t="shared" si="2"/>
        <v>2214.7597999999998</v>
      </c>
      <c r="H122" s="3">
        <f t="shared" si="3"/>
        <v>0.1000000000003638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701.9</v>
      </c>
      <c r="E123" s="2">
        <v>0</v>
      </c>
      <c r="F123" s="2">
        <v>0</v>
      </c>
      <c r="G123" s="3">
        <f t="shared" si="2"/>
        <v>171.2636</v>
      </c>
      <c r="H123" s="3">
        <f t="shared" si="3"/>
        <v>0.10000000000002274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900</v>
      </c>
      <c r="D124" s="2">
        <f>'PR-RAS'!E128</f>
        <v>8000</v>
      </c>
      <c r="E124" s="2">
        <v>0</v>
      </c>
      <c r="F124" s="2">
        <v>0</v>
      </c>
      <c r="G124" s="3">
        <f t="shared" si="2"/>
        <v>2078.6999999999998</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40067.699999999997</v>
      </c>
      <c r="D125" s="2">
        <f>'PR-RAS'!E129</f>
        <v>12959</v>
      </c>
      <c r="E125" s="2">
        <v>0</v>
      </c>
      <c r="F125" s="2">
        <v>0</v>
      </c>
      <c r="G125" s="3">
        <f t="shared" si="2"/>
        <v>8182.2267999999995</v>
      </c>
      <c r="H125" s="3">
        <f t="shared" si="3"/>
        <v>0.30000000000291038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40067.699999999997</v>
      </c>
      <c r="D127" s="2">
        <f>'PR-RAS'!E131</f>
        <v>12959</v>
      </c>
      <c r="E127" s="2">
        <v>0</v>
      </c>
      <c r="F127" s="2">
        <v>0</v>
      </c>
      <c r="G127" s="3">
        <f t="shared" si="2"/>
        <v>8314.1981999999989</v>
      </c>
      <c r="H127" s="3">
        <f t="shared" si="3"/>
        <v>0.30000000000291038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1754523.27</v>
      </c>
      <c r="D130" s="2">
        <f>'PR-RAS'!E134</f>
        <v>1372752.2000000002</v>
      </c>
      <c r="E130" s="2">
        <v>0</v>
      </c>
      <c r="F130" s="2">
        <v>0</v>
      </c>
      <c r="G130" s="3">
        <f t="shared" ref="G130:G193" si="4">(B130/1000)*(C130*1+D130*2)</f>
        <v>580503.56943000003</v>
      </c>
      <c r="H130" s="3">
        <f t="shared" ref="H130:H193" si="5">ABS(C130-ROUND(C130,0))+ABS(D130-ROUND(D130,0))</f>
        <v>0.47000000020489097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1754523.27</v>
      </c>
      <c r="D131" s="2">
        <f>'PR-RAS'!E135</f>
        <v>1372752.2000000002</v>
      </c>
      <c r="E131" s="2">
        <v>0</v>
      </c>
      <c r="F131" s="2">
        <v>0</v>
      </c>
      <c r="G131" s="3">
        <f t="shared" si="4"/>
        <v>585003.59710000001</v>
      </c>
      <c r="H131" s="3">
        <f t="shared" si="5"/>
        <v>0.47000000020489097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640537.37</v>
      </c>
      <c r="D132" s="2">
        <f>'PR-RAS'!E136</f>
        <v>874237.67</v>
      </c>
      <c r="E132" s="2">
        <v>0</v>
      </c>
      <c r="F132" s="2">
        <v>0</v>
      </c>
      <c r="G132" s="3">
        <f t="shared" si="4"/>
        <v>312960.66501</v>
      </c>
      <c r="H132" s="3">
        <f t="shared" si="5"/>
        <v>0.69999999995343387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1113985.8999999999</v>
      </c>
      <c r="D133" s="2">
        <f>'PR-RAS'!E137</f>
        <v>498514.53</v>
      </c>
      <c r="E133" s="2">
        <v>0</v>
      </c>
      <c r="F133" s="2">
        <v>0</v>
      </c>
      <c r="G133" s="3">
        <f t="shared" si="4"/>
        <v>278653.97472</v>
      </c>
      <c r="H133" s="3">
        <f t="shared" si="5"/>
        <v>0.57000000006519258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18.5</v>
      </c>
      <c r="E136" s="2">
        <v>0</v>
      </c>
      <c r="F136" s="2">
        <v>0</v>
      </c>
      <c r="G136" s="3">
        <f t="shared" si="4"/>
        <v>4.9950000000000001</v>
      </c>
      <c r="H136" s="3">
        <f t="shared" si="5"/>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18.5</v>
      </c>
      <c r="E147" s="2">
        <v>0</v>
      </c>
      <c r="F147" s="2">
        <v>0</v>
      </c>
      <c r="G147" s="3">
        <f t="shared" si="4"/>
        <v>5.4019999999999992</v>
      </c>
      <c r="H147" s="3">
        <f t="shared" si="5"/>
        <v>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656977.91</v>
      </c>
      <c r="D148" s="2">
        <f>'PR-RAS'!E152</f>
        <v>879972.32000000007</v>
      </c>
      <c r="E148" s="2">
        <v>0</v>
      </c>
      <c r="F148" s="2">
        <v>0</v>
      </c>
      <c r="G148" s="3">
        <f t="shared" si="4"/>
        <v>355287.61485000001</v>
      </c>
      <c r="H148" s="3">
        <f t="shared" si="5"/>
        <v>0.41000000003259629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297799.42</v>
      </c>
      <c r="D149" s="2">
        <f>'PR-RAS'!E153</f>
        <v>422439.31000000006</v>
      </c>
      <c r="E149" s="2">
        <v>0</v>
      </c>
      <c r="F149" s="2">
        <v>0</v>
      </c>
      <c r="G149" s="3">
        <f t="shared" si="4"/>
        <v>169116.34992000001</v>
      </c>
      <c r="H149" s="3">
        <f t="shared" si="5"/>
        <v>0.73000000003958121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248204.28</v>
      </c>
      <c r="D150" s="2">
        <f>'PR-RAS'!E154</f>
        <v>350615.69</v>
      </c>
      <c r="E150" s="2">
        <v>0</v>
      </c>
      <c r="F150" s="2">
        <v>0</v>
      </c>
      <c r="G150" s="3">
        <f t="shared" si="4"/>
        <v>141465.91334</v>
      </c>
      <c r="H150" s="3">
        <f t="shared" si="5"/>
        <v>0.58999999999650754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248204.28</v>
      </c>
      <c r="D151" s="2">
        <f>'PR-RAS'!E155</f>
        <v>350615.69</v>
      </c>
      <c r="E151" s="2">
        <v>0</v>
      </c>
      <c r="F151" s="2">
        <v>0</v>
      </c>
      <c r="G151" s="3">
        <f t="shared" si="4"/>
        <v>142415.34899999999</v>
      </c>
      <c r="H151" s="3">
        <f t="shared" si="5"/>
        <v>0.58999999999650754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8641.44</v>
      </c>
      <c r="D155" s="2">
        <f>'PR-RAS'!E159</f>
        <v>13941.34</v>
      </c>
      <c r="E155" s="2">
        <v>0</v>
      </c>
      <c r="F155" s="2">
        <v>0</v>
      </c>
      <c r="G155" s="3">
        <f t="shared" si="4"/>
        <v>5624.7144800000005</v>
      </c>
      <c r="H155" s="3">
        <f t="shared" si="5"/>
        <v>0.78000000000065484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40953.699999999997</v>
      </c>
      <c r="D156" s="2">
        <f>'PR-RAS'!E160</f>
        <v>57882.28</v>
      </c>
      <c r="E156" s="2">
        <v>0</v>
      </c>
      <c r="F156" s="2">
        <v>0</v>
      </c>
      <c r="G156" s="3">
        <f t="shared" si="4"/>
        <v>24291.330300000001</v>
      </c>
      <c r="H156" s="3">
        <f t="shared" si="5"/>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40953.699999999997</v>
      </c>
      <c r="D158" s="2">
        <f>'PR-RAS'!E162</f>
        <v>57882.28</v>
      </c>
      <c r="E158" s="2">
        <v>0</v>
      </c>
      <c r="F158" s="2">
        <v>0</v>
      </c>
      <c r="G158" s="3">
        <f t="shared" si="4"/>
        <v>24604.766820000001</v>
      </c>
      <c r="H158" s="3">
        <f t="shared" si="5"/>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358321.63</v>
      </c>
      <c r="D160" s="2">
        <f>'PR-RAS'!E164</f>
        <v>456552.31000000006</v>
      </c>
      <c r="E160" s="2">
        <v>0</v>
      </c>
      <c r="F160" s="2">
        <v>0</v>
      </c>
      <c r="G160" s="3">
        <f t="shared" si="4"/>
        <v>202156.77374999999</v>
      </c>
      <c r="H160" s="3">
        <f t="shared" si="5"/>
        <v>0.68000000005122274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12168.59</v>
      </c>
      <c r="D161" s="2">
        <f>'PR-RAS'!E165</f>
        <v>8637.9</v>
      </c>
      <c r="E161" s="2">
        <v>0</v>
      </c>
      <c r="F161" s="2">
        <v>0</v>
      </c>
      <c r="G161" s="3">
        <f t="shared" si="4"/>
        <v>4711.1023999999998</v>
      </c>
      <c r="H161" s="3">
        <f t="shared" si="5"/>
        <v>0.51000000000021828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6995.17</v>
      </c>
      <c r="D162" s="2">
        <f>'PR-RAS'!E166</f>
        <v>2182.75</v>
      </c>
      <c r="E162" s="2">
        <v>0</v>
      </c>
      <c r="F162" s="2">
        <v>0</v>
      </c>
      <c r="G162" s="3">
        <f t="shared" si="4"/>
        <v>1829.0678700000001</v>
      </c>
      <c r="H162" s="3">
        <f t="shared" si="5"/>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3246.33</v>
      </c>
      <c r="D163" s="2">
        <f>'PR-RAS'!E167</f>
        <v>4963.8599999999997</v>
      </c>
      <c r="E163" s="2">
        <v>0</v>
      </c>
      <c r="F163" s="2">
        <v>0</v>
      </c>
      <c r="G163" s="3">
        <f t="shared" si="4"/>
        <v>2134.1961000000001</v>
      </c>
      <c r="H163" s="3">
        <f t="shared" si="5"/>
        <v>0.47000000000025466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1219.28</v>
      </c>
      <c r="D164" s="2">
        <f>'PR-RAS'!E168</f>
        <v>1122.99</v>
      </c>
      <c r="E164" s="2">
        <v>0</v>
      </c>
      <c r="F164" s="2">
        <v>0</v>
      </c>
      <c r="G164" s="3">
        <f t="shared" si="4"/>
        <v>564.83738000000005</v>
      </c>
      <c r="H164" s="3">
        <f t="shared" si="5"/>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707.81</v>
      </c>
      <c r="D165" s="2">
        <f>'PR-RAS'!E169</f>
        <v>368.3</v>
      </c>
      <c r="E165" s="2">
        <v>0</v>
      </c>
      <c r="F165" s="2">
        <v>0</v>
      </c>
      <c r="G165" s="3">
        <f t="shared" si="4"/>
        <v>236.88323999999997</v>
      </c>
      <c r="H165" s="3">
        <f t="shared" si="5"/>
        <v>0.49000000000006594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17975.560000000001</v>
      </c>
      <c r="D166" s="2">
        <f>'PR-RAS'!E170</f>
        <v>37117.49</v>
      </c>
      <c r="E166" s="2">
        <v>0</v>
      </c>
      <c r="F166" s="2">
        <v>0</v>
      </c>
      <c r="G166" s="3">
        <f t="shared" si="4"/>
        <v>15214.739099999999</v>
      </c>
      <c r="H166" s="3">
        <f t="shared" si="5"/>
        <v>0.92999999999665306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7997.37</v>
      </c>
      <c r="D167" s="2">
        <f>'PR-RAS'!E171</f>
        <v>9793.76</v>
      </c>
      <c r="E167" s="2">
        <v>0</v>
      </c>
      <c r="F167" s="2">
        <v>0</v>
      </c>
      <c r="G167" s="3">
        <f t="shared" si="4"/>
        <v>4579.0917399999998</v>
      </c>
      <c r="H167" s="3">
        <f t="shared" si="5"/>
        <v>0.60999999999967258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4735.54</v>
      </c>
      <c r="D168" s="2">
        <f>'PR-RAS'!E172</f>
        <v>6547.3</v>
      </c>
      <c r="E168" s="2">
        <v>0</v>
      </c>
      <c r="F168" s="2">
        <v>0</v>
      </c>
      <c r="G168" s="3">
        <f t="shared" si="4"/>
        <v>2977.6333800000002</v>
      </c>
      <c r="H168" s="3">
        <f t="shared" si="5"/>
        <v>0.76000000000021828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2870.26</v>
      </c>
      <c r="D169" s="2">
        <f>'PR-RAS'!E173</f>
        <v>17052.919999999998</v>
      </c>
      <c r="E169" s="2">
        <v>0</v>
      </c>
      <c r="F169" s="2">
        <v>0</v>
      </c>
      <c r="G169" s="3">
        <f t="shared" si="4"/>
        <v>6211.9848000000002</v>
      </c>
      <c r="H169" s="3">
        <f t="shared" si="5"/>
        <v>0.34000000000196451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126.92</v>
      </c>
      <c r="D170" s="2">
        <f>'PR-RAS'!E174</f>
        <v>119.9</v>
      </c>
      <c r="E170" s="2">
        <v>0</v>
      </c>
      <c r="F170" s="2">
        <v>0</v>
      </c>
      <c r="G170" s="3">
        <f t="shared" si="4"/>
        <v>61.975680000000011</v>
      </c>
      <c r="H170" s="3">
        <f t="shared" si="5"/>
        <v>0.17999999999999261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2245.4699999999998</v>
      </c>
      <c r="D171" s="2">
        <f>'PR-RAS'!E175</f>
        <v>3603.61</v>
      </c>
      <c r="E171" s="2">
        <v>0</v>
      </c>
      <c r="F171" s="2">
        <v>0</v>
      </c>
      <c r="G171" s="3">
        <f t="shared" si="4"/>
        <v>1606.9573000000003</v>
      </c>
      <c r="H171" s="3">
        <f t="shared" si="5"/>
        <v>0.85999999999967258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324989.82</v>
      </c>
      <c r="D174" s="2">
        <f>'PR-RAS'!E178</f>
        <v>399084.93000000005</v>
      </c>
      <c r="E174" s="2">
        <v>0</v>
      </c>
      <c r="F174" s="2">
        <v>0</v>
      </c>
      <c r="G174" s="3">
        <f t="shared" si="4"/>
        <v>194306.62464000002</v>
      </c>
      <c r="H174" s="3">
        <f t="shared" si="5"/>
        <v>0.24999999994179234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9708.5300000000007</v>
      </c>
      <c r="D175" s="2">
        <f>'PR-RAS'!E179</f>
        <v>27013.79</v>
      </c>
      <c r="E175" s="2">
        <v>0</v>
      </c>
      <c r="F175" s="2">
        <v>0</v>
      </c>
      <c r="G175" s="3">
        <f t="shared" si="4"/>
        <v>11090.083139999999</v>
      </c>
      <c r="H175" s="3">
        <f t="shared" si="5"/>
        <v>0.67999999999847205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2352.34</v>
      </c>
      <c r="D176" s="2">
        <f>'PR-RAS'!E180</f>
        <v>16384.98</v>
      </c>
      <c r="E176" s="2">
        <v>0</v>
      </c>
      <c r="F176" s="2">
        <v>0</v>
      </c>
      <c r="G176" s="3">
        <f t="shared" si="4"/>
        <v>6146.4025000000001</v>
      </c>
      <c r="H176" s="3">
        <f t="shared" si="5"/>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2727.13</v>
      </c>
      <c r="E177" s="2">
        <v>0</v>
      </c>
      <c r="F177" s="2">
        <v>0</v>
      </c>
      <c r="G177" s="3">
        <f t="shared" si="4"/>
        <v>1003.7473600000001</v>
      </c>
      <c r="H177" s="3">
        <f t="shared" si="5"/>
        <v>0.28000000000011482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1984.95</v>
      </c>
      <c r="D178" s="2">
        <f>'PR-RAS'!E182</f>
        <v>6117.81</v>
      </c>
      <c r="E178" s="2">
        <v>0</v>
      </c>
      <c r="F178" s="2">
        <v>0</v>
      </c>
      <c r="G178" s="3">
        <f t="shared" si="4"/>
        <v>2517.0408900000002</v>
      </c>
      <c r="H178" s="3">
        <f t="shared" si="5"/>
        <v>0.23999999999955435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24661.3</v>
      </c>
      <c r="D179" s="2">
        <f>'PR-RAS'!E183</f>
        <v>24753.13</v>
      </c>
      <c r="E179" s="2">
        <v>0</v>
      </c>
      <c r="F179" s="2">
        <v>0</v>
      </c>
      <c r="G179" s="3">
        <f t="shared" si="4"/>
        <v>13201.825679999998</v>
      </c>
      <c r="H179" s="3">
        <f t="shared" si="5"/>
        <v>0.43000000000029104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1433.43</v>
      </c>
      <c r="D180" s="2">
        <f>'PR-RAS'!E184</f>
        <v>0</v>
      </c>
      <c r="E180" s="2">
        <v>0</v>
      </c>
      <c r="F180" s="2">
        <v>0</v>
      </c>
      <c r="G180" s="3">
        <f t="shared" si="4"/>
        <v>256.58397000000002</v>
      </c>
      <c r="H180" s="3">
        <f t="shared" si="5"/>
        <v>0.43000000000006366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169289.94</v>
      </c>
      <c r="D181" s="2">
        <f>'PR-RAS'!E185</f>
        <v>208606.94</v>
      </c>
      <c r="E181" s="2">
        <v>0</v>
      </c>
      <c r="F181" s="2">
        <v>0</v>
      </c>
      <c r="G181" s="3">
        <f t="shared" si="4"/>
        <v>105570.6876</v>
      </c>
      <c r="H181" s="3">
        <f t="shared" si="5"/>
        <v>0.11999999999534339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97951.72</v>
      </c>
      <c r="D182" s="2">
        <f>'PR-RAS'!E186</f>
        <v>66791.399999999994</v>
      </c>
      <c r="E182" s="2">
        <v>0</v>
      </c>
      <c r="F182" s="2">
        <v>0</v>
      </c>
      <c r="G182" s="3">
        <f t="shared" si="4"/>
        <v>41907.748119999997</v>
      </c>
      <c r="H182" s="3">
        <f t="shared" si="5"/>
        <v>0.67999999999301508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17358.759999999998</v>
      </c>
      <c r="D183" s="2">
        <f>'PR-RAS'!E187</f>
        <v>46689.75</v>
      </c>
      <c r="E183" s="2">
        <v>0</v>
      </c>
      <c r="F183" s="2">
        <v>0</v>
      </c>
      <c r="G183" s="3">
        <f t="shared" si="4"/>
        <v>20154.363319999997</v>
      </c>
      <c r="H183" s="3">
        <f t="shared" si="5"/>
        <v>0.49000000000160071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3187.66</v>
      </c>
      <c r="D190" s="2">
        <f>'PR-RAS'!E194</f>
        <v>11711.99</v>
      </c>
      <c r="E190" s="2">
        <v>0</v>
      </c>
      <c r="F190" s="2">
        <v>0</v>
      </c>
      <c r="G190" s="3">
        <f t="shared" si="4"/>
        <v>5029.5999599999996</v>
      </c>
      <c r="H190" s="3">
        <f t="shared" si="5"/>
        <v>0.3500000000003638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396.27</v>
      </c>
      <c r="D192" s="2">
        <f>'PR-RAS'!E196</f>
        <v>2529.96</v>
      </c>
      <c r="E192" s="2">
        <v>0</v>
      </c>
      <c r="F192" s="2">
        <v>0</v>
      </c>
      <c r="G192" s="3">
        <f t="shared" si="4"/>
        <v>1042.13229</v>
      </c>
      <c r="H192" s="3">
        <f t="shared" si="5"/>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446.53</v>
      </c>
      <c r="D193" s="2">
        <f>'PR-RAS'!E197</f>
        <v>1375.36</v>
      </c>
      <c r="E193" s="2">
        <v>0</v>
      </c>
      <c r="F193" s="2">
        <v>0</v>
      </c>
      <c r="G193" s="3">
        <f t="shared" si="4"/>
        <v>613.87199999999996</v>
      </c>
      <c r="H193" s="3">
        <f t="shared" si="5"/>
        <v>0.82999999999992724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2019.91</v>
      </c>
      <c r="D194" s="2">
        <f>'PR-RAS'!E198</f>
        <v>35.93</v>
      </c>
      <c r="E194" s="2">
        <v>0</v>
      </c>
      <c r="F194" s="2">
        <v>0</v>
      </c>
      <c r="G194" s="3">
        <f t="shared" ref="G194:G257" si="6">(B194/1000)*(C194*1+D194*2)</f>
        <v>403.71161000000001</v>
      </c>
      <c r="H194" s="3">
        <f t="shared" ref="H194:H257" si="7">ABS(C194-ROUND(C194,0))+ABS(D194-ROUND(D194,0))</f>
        <v>0.15999999999991843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51.7</v>
      </c>
      <c r="D195" s="2">
        <f>'PR-RAS'!E199</f>
        <v>7488.3</v>
      </c>
      <c r="E195" s="2">
        <v>0</v>
      </c>
      <c r="F195" s="2">
        <v>0</v>
      </c>
      <c r="G195" s="3">
        <f t="shared" si="6"/>
        <v>2915.4902000000002</v>
      </c>
      <c r="H195" s="3">
        <f t="shared" si="7"/>
        <v>0.60000000000017906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273.25</v>
      </c>
      <c r="D197" s="2">
        <f>'PR-RAS'!E201</f>
        <v>282.44</v>
      </c>
      <c r="E197" s="2">
        <v>0</v>
      </c>
      <c r="F197" s="2">
        <v>0</v>
      </c>
      <c r="G197" s="3">
        <f t="shared" si="6"/>
        <v>164.27348000000001</v>
      </c>
      <c r="H197" s="3">
        <f t="shared" si="7"/>
        <v>0.68999999999999773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856.86</v>
      </c>
      <c r="D198" s="2">
        <f>'PR-RAS'!E202</f>
        <v>980.7</v>
      </c>
      <c r="E198" s="2">
        <v>0</v>
      </c>
      <c r="F198" s="2">
        <v>0</v>
      </c>
      <c r="G198" s="3">
        <f t="shared" si="6"/>
        <v>555.19722000000002</v>
      </c>
      <c r="H198" s="3">
        <f t="shared" si="7"/>
        <v>0.43999999999994088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856.86</v>
      </c>
      <c r="D212" s="2">
        <f>'PR-RAS'!E216</f>
        <v>980.7</v>
      </c>
      <c r="E212" s="2">
        <v>0</v>
      </c>
      <c r="F212" s="2">
        <v>0</v>
      </c>
      <c r="G212" s="3">
        <f t="shared" si="6"/>
        <v>594.65286000000003</v>
      </c>
      <c r="H212" s="3">
        <f t="shared" si="7"/>
        <v>0.43999999999994088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764.59</v>
      </c>
      <c r="D213" s="2">
        <f>'PR-RAS'!E217</f>
        <v>974.25</v>
      </c>
      <c r="E213" s="2">
        <v>0</v>
      </c>
      <c r="F213" s="2">
        <v>0</v>
      </c>
      <c r="G213" s="3">
        <f t="shared" si="6"/>
        <v>575.17507999999998</v>
      </c>
      <c r="H213" s="3">
        <f t="shared" si="7"/>
        <v>0.65999999999996817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92.05</v>
      </c>
      <c r="D214" s="2">
        <f>'PR-RAS'!E218</f>
        <v>0</v>
      </c>
      <c r="E214" s="2">
        <v>0</v>
      </c>
      <c r="F214" s="2">
        <v>0</v>
      </c>
      <c r="G214" s="3">
        <f t="shared" si="6"/>
        <v>19.606649999999998</v>
      </c>
      <c r="H214" s="3">
        <f t="shared" si="7"/>
        <v>4.9999999999997158E-2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0.22</v>
      </c>
      <c r="D215" s="2">
        <f>'PR-RAS'!E219</f>
        <v>6.45</v>
      </c>
      <c r="E215" s="2">
        <v>0</v>
      </c>
      <c r="F215" s="2">
        <v>0</v>
      </c>
      <c r="G215" s="3">
        <f t="shared" si="6"/>
        <v>2.80768</v>
      </c>
      <c r="H215" s="3">
        <f t="shared" si="7"/>
        <v>0.67000000000000015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656977.91</v>
      </c>
      <c r="D295" s="2">
        <f>'PR-RAS'!E299</f>
        <v>879972.32000000007</v>
      </c>
      <c r="E295" s="2">
        <v>0</v>
      </c>
      <c r="F295" s="2">
        <v>0</v>
      </c>
      <c r="G295" s="3">
        <f t="shared" si="8"/>
        <v>710575.22970000003</v>
      </c>
      <c r="H295" s="3">
        <f t="shared" si="9"/>
        <v>0.41000000003259629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1138825.6299999999</v>
      </c>
      <c r="D296" s="2">
        <f>'PR-RAS'!E300</f>
        <v>517643.16000000015</v>
      </c>
      <c r="E296" s="2">
        <v>0</v>
      </c>
      <c r="F296" s="2">
        <v>0</v>
      </c>
      <c r="G296" s="3">
        <f t="shared" si="8"/>
        <v>641363.02525000006</v>
      </c>
      <c r="H296" s="3">
        <f t="shared" si="9"/>
        <v>0.53000000026077032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1255968.32</v>
      </c>
      <c r="D298" s="2">
        <f>'PR-RAS'!E302</f>
        <v>1211384.3</v>
      </c>
      <c r="E298" s="2">
        <v>0</v>
      </c>
      <c r="F298" s="2">
        <v>0</v>
      </c>
      <c r="G298" s="3">
        <f t="shared" si="8"/>
        <v>1092584.86524</v>
      </c>
      <c r="H298" s="3">
        <f t="shared" si="9"/>
        <v>0.62000000011175871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8000</v>
      </c>
      <c r="D300" s="2">
        <f>'PR-RAS'!E304</f>
        <v>278.64999999999998</v>
      </c>
      <c r="E300" s="2">
        <v>0</v>
      </c>
      <c r="F300" s="2">
        <v>0</v>
      </c>
      <c r="G300" s="3">
        <f t="shared" si="8"/>
        <v>2558.6326999999997</v>
      </c>
      <c r="H300" s="3">
        <f t="shared" si="9"/>
        <v>0.35000000000002274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8000</v>
      </c>
      <c r="D301" s="2">
        <f>'PR-RAS'!E305</f>
        <v>0</v>
      </c>
      <c r="E301" s="2">
        <v>0</v>
      </c>
      <c r="F301" s="2">
        <v>0</v>
      </c>
      <c r="G301" s="3">
        <f t="shared" si="8"/>
        <v>2400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2422883.7799999998</v>
      </c>
      <c r="D355" s="2">
        <f>'PR-RAS'!E360</f>
        <v>513178.52999999997</v>
      </c>
      <c r="E355" s="2">
        <v>0</v>
      </c>
      <c r="F355" s="2">
        <v>0</v>
      </c>
      <c r="G355" s="3">
        <f t="shared" si="10"/>
        <v>1221031.2573599999</v>
      </c>
      <c r="H355" s="3">
        <f t="shared" si="11"/>
        <v>0.69000000023515895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45435.17</v>
      </c>
      <c r="D356" s="2">
        <f>'PR-RAS'!E361</f>
        <v>202153.56</v>
      </c>
      <c r="E356" s="2">
        <v>0</v>
      </c>
      <c r="F356" s="2">
        <v>0</v>
      </c>
      <c r="G356" s="3">
        <f t="shared" si="10"/>
        <v>159658.51294999997</v>
      </c>
      <c r="H356" s="3">
        <f t="shared" si="11"/>
        <v>0.61000000000058208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45435.17</v>
      </c>
      <c r="D361" s="2">
        <f>'PR-RAS'!E366</f>
        <v>202153.56</v>
      </c>
      <c r="E361" s="2">
        <v>0</v>
      </c>
      <c r="F361" s="2">
        <v>0</v>
      </c>
      <c r="G361" s="3">
        <f t="shared" si="10"/>
        <v>161907.22439999998</v>
      </c>
      <c r="H361" s="3">
        <f t="shared" si="11"/>
        <v>0.61000000000058208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45435.17</v>
      </c>
      <c r="D365" s="2">
        <f>'PR-RAS'!E370</f>
        <v>202153.56</v>
      </c>
      <c r="E365" s="2">
        <v>0</v>
      </c>
      <c r="F365" s="2">
        <v>0</v>
      </c>
      <c r="G365" s="3">
        <f t="shared" si="10"/>
        <v>163706.19355999999</v>
      </c>
      <c r="H365" s="3">
        <f t="shared" si="11"/>
        <v>0.61000000000058208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2377448.61</v>
      </c>
      <c r="D368" s="2">
        <f>'PR-RAS'!E373</f>
        <v>311024.96999999997</v>
      </c>
      <c r="E368" s="2">
        <v>0</v>
      </c>
      <c r="F368" s="2">
        <v>0</v>
      </c>
      <c r="G368" s="3">
        <f t="shared" si="10"/>
        <v>1100815.9678499999</v>
      </c>
      <c r="H368" s="3">
        <f t="shared" si="11"/>
        <v>0.42000000015832484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2307457.7799999998</v>
      </c>
      <c r="D374" s="2">
        <f>'PR-RAS'!E379</f>
        <v>290220.79999999999</v>
      </c>
      <c r="E374" s="2">
        <v>0</v>
      </c>
      <c r="F374" s="2">
        <v>0</v>
      </c>
      <c r="G374" s="3">
        <f t="shared" si="10"/>
        <v>1077186.4687399999</v>
      </c>
      <c r="H374" s="3">
        <f t="shared" si="11"/>
        <v>0.4200000002165325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2307457.7799999998</v>
      </c>
      <c r="D375" s="2">
        <f>'PR-RAS'!E380</f>
        <v>290160.32</v>
      </c>
      <c r="E375" s="2">
        <v>0</v>
      </c>
      <c r="F375" s="2">
        <v>0</v>
      </c>
      <c r="G375" s="3">
        <f t="shared" si="10"/>
        <v>1080029.1290799999</v>
      </c>
      <c r="H375" s="3">
        <f t="shared" si="11"/>
        <v>0.54000000021187589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60.48</v>
      </c>
      <c r="E380" s="2">
        <v>0</v>
      </c>
      <c r="F380" s="2">
        <v>0</v>
      </c>
      <c r="G380" s="3">
        <f t="shared" si="10"/>
        <v>45.84384</v>
      </c>
      <c r="H380" s="3">
        <f t="shared" si="11"/>
        <v>0.47999999999999687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44887.42</v>
      </c>
      <c r="D388" s="2">
        <f>'PR-RAS'!E393</f>
        <v>18854.169999999998</v>
      </c>
      <c r="E388" s="2">
        <v>0</v>
      </c>
      <c r="F388" s="2">
        <v>0</v>
      </c>
      <c r="G388" s="3">
        <f t="shared" si="12"/>
        <v>31964.559119999998</v>
      </c>
      <c r="H388" s="3">
        <f t="shared" si="13"/>
        <v>0.58999999999650754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1059.68</v>
      </c>
      <c r="D389" s="2">
        <f>'PR-RAS'!E394</f>
        <v>1692.17</v>
      </c>
      <c r="E389" s="2">
        <v>0</v>
      </c>
      <c r="F389" s="2">
        <v>0</v>
      </c>
      <c r="G389" s="3">
        <f t="shared" si="12"/>
        <v>1724.2797600000001</v>
      </c>
      <c r="H389" s="3">
        <f t="shared" si="13"/>
        <v>0.49000000000000909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43827.74</v>
      </c>
      <c r="D391" s="2">
        <f>'PR-RAS'!E396</f>
        <v>17162</v>
      </c>
      <c r="E391" s="2">
        <v>0</v>
      </c>
      <c r="F391" s="2">
        <v>0</v>
      </c>
      <c r="G391" s="3">
        <f t="shared" si="12"/>
        <v>30479.178599999996</v>
      </c>
      <c r="H391" s="3">
        <f t="shared" si="13"/>
        <v>0.26000000000203727</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25103.41</v>
      </c>
      <c r="D396" s="2">
        <f>'PR-RAS'!E401</f>
        <v>1950</v>
      </c>
      <c r="E396" s="2">
        <v>0</v>
      </c>
      <c r="F396" s="2">
        <v>0</v>
      </c>
      <c r="G396" s="3">
        <f t="shared" si="12"/>
        <v>11456.346950000001</v>
      </c>
      <c r="H396" s="3">
        <f t="shared" si="13"/>
        <v>0.40999999999985448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25103.41</v>
      </c>
      <c r="D399" s="2">
        <f>'PR-RAS'!E404</f>
        <v>1950</v>
      </c>
      <c r="E399" s="2">
        <v>0</v>
      </c>
      <c r="F399" s="2">
        <v>0</v>
      </c>
      <c r="G399" s="3">
        <f t="shared" si="12"/>
        <v>11543.357180000001</v>
      </c>
      <c r="H399" s="3">
        <f t="shared" si="13"/>
        <v>0.40999999999985448</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2422883.7799999998</v>
      </c>
      <c r="D413" s="2">
        <f>'PR-RAS'!E418</f>
        <v>513178.52999999997</v>
      </c>
      <c r="E413" s="2">
        <v>0</v>
      </c>
      <c r="F413" s="2">
        <v>0</v>
      </c>
      <c r="G413" s="3">
        <f t="shared" si="12"/>
        <v>1421087.2260799999</v>
      </c>
      <c r="H413" s="3">
        <f t="shared" si="13"/>
        <v>0.69000000023515895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1267874.56</v>
      </c>
      <c r="E415" s="2">
        <v>0</v>
      </c>
      <c r="F415" s="2">
        <v>0</v>
      </c>
      <c r="G415" s="3">
        <f t="shared" si="12"/>
        <v>1049800.1356800001</v>
      </c>
      <c r="H415" s="3">
        <f t="shared" si="13"/>
        <v>0.43999999994412065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1795803.54</v>
      </c>
      <c r="D417" s="2">
        <f>'PR-RAS'!E422</f>
        <v>1397615.4800000002</v>
      </c>
      <c r="E417" s="2">
        <v>0</v>
      </c>
      <c r="F417" s="2">
        <v>0</v>
      </c>
      <c r="G417" s="3">
        <f t="shared" si="12"/>
        <v>1909870.352</v>
      </c>
      <c r="H417" s="3">
        <f t="shared" si="13"/>
        <v>0.94000000017695129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3079861.69</v>
      </c>
      <c r="D418" s="2">
        <f>'PR-RAS'!E423</f>
        <v>1393150.85</v>
      </c>
      <c r="E418" s="2">
        <v>0</v>
      </c>
      <c r="F418" s="2">
        <v>0</v>
      </c>
      <c r="G418" s="3">
        <f t="shared" si="12"/>
        <v>2446190.1336300001</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4464.6300000001211</v>
      </c>
      <c r="E419" s="2">
        <v>0</v>
      </c>
      <c r="F419" s="2">
        <v>0</v>
      </c>
      <c r="G419" s="3">
        <f t="shared" si="12"/>
        <v>3732.4306800001009</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1284058.1499999999</v>
      </c>
      <c r="D420" s="2">
        <f>'PR-RAS'!E425</f>
        <v>0</v>
      </c>
      <c r="E420" s="2">
        <v>0</v>
      </c>
      <c r="F420" s="2">
        <v>0</v>
      </c>
      <c r="G420" s="3">
        <f t="shared" si="12"/>
        <v>538020.3648499999</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1255968.32</v>
      </c>
      <c r="D421" s="2">
        <f>'PR-RAS'!E426</f>
        <v>0</v>
      </c>
      <c r="E421" s="2">
        <v>0</v>
      </c>
      <c r="F421" s="2">
        <v>0</v>
      </c>
      <c r="G421" s="3">
        <f t="shared" si="12"/>
        <v>527506.69440000004</v>
      </c>
      <c r="H421" s="3">
        <f t="shared" si="13"/>
        <v>0.32000000006519258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56490.260000000009</v>
      </c>
      <c r="E422" s="2">
        <v>0</v>
      </c>
      <c r="F422" s="2">
        <v>0</v>
      </c>
      <c r="G422" s="3">
        <f t="shared" si="12"/>
        <v>47564.798920000008</v>
      </c>
      <c r="H422" s="3">
        <f t="shared" si="13"/>
        <v>0.26000000000931323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8000</v>
      </c>
      <c r="D423" s="2">
        <f>'PR-RAS'!E428</f>
        <v>278.64999999999998</v>
      </c>
      <c r="E423" s="2">
        <v>0</v>
      </c>
      <c r="F423" s="2">
        <v>0</v>
      </c>
      <c r="G423" s="3">
        <f t="shared" si="12"/>
        <v>3611.1805999999997</v>
      </c>
      <c r="H423" s="3">
        <f t="shared" si="13"/>
        <v>0.35000000000002274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1795803.54</v>
      </c>
      <c r="D637" s="2">
        <f>'PR-RAS'!E643</f>
        <v>1397615.4800000002</v>
      </c>
      <c r="E637" s="2">
        <v>0</v>
      </c>
      <c r="F637" s="2">
        <v>0</v>
      </c>
      <c r="G637" s="3">
        <f t="shared" si="18"/>
        <v>2919897.9420000003</v>
      </c>
      <c r="H637" s="3">
        <f t="shared" si="19"/>
        <v>0.94000000017695129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3079861.69</v>
      </c>
      <c r="D638" s="2">
        <f>'PR-RAS'!E644</f>
        <v>1393150.85</v>
      </c>
      <c r="E638" s="2">
        <v>0</v>
      </c>
      <c r="F638" s="2">
        <v>0</v>
      </c>
      <c r="G638" s="3">
        <f t="shared" si="18"/>
        <v>3736746.0794300004</v>
      </c>
      <c r="H638" s="3">
        <f t="shared" si="19"/>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4464.6300000001211</v>
      </c>
      <c r="E639" s="2">
        <v>0</v>
      </c>
      <c r="F639" s="2">
        <v>0</v>
      </c>
      <c r="G639" s="3">
        <f t="shared" si="18"/>
        <v>5696.8678800001544</v>
      </c>
      <c r="H639" s="3">
        <f t="shared" si="19"/>
        <v>0.36999999987892807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1284058.1499999999</v>
      </c>
      <c r="D640" s="2">
        <f>'PR-RAS'!E646</f>
        <v>0</v>
      </c>
      <c r="E640" s="2">
        <v>0</v>
      </c>
      <c r="F640" s="2">
        <v>0</v>
      </c>
      <c r="G640" s="3">
        <f t="shared" si="18"/>
        <v>820513.15784999996</v>
      </c>
      <c r="H640" s="3">
        <f t="shared" si="19"/>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1255968.32</v>
      </c>
      <c r="D641" s="2">
        <f>'PR-RAS'!E647</f>
        <v>0</v>
      </c>
      <c r="E641" s="2">
        <v>0</v>
      </c>
      <c r="F641" s="2">
        <v>0</v>
      </c>
      <c r="G641" s="3">
        <f t="shared" si="18"/>
        <v>803819.72480000008</v>
      </c>
      <c r="H641" s="3">
        <f t="shared" si="19"/>
        <v>0.32000000006519258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56490.260000000009</v>
      </c>
      <c r="E642" s="2">
        <v>0</v>
      </c>
      <c r="F642" s="2">
        <v>0</v>
      </c>
      <c r="G642" s="3">
        <f t="shared" ref="G642:G705" si="20">(B642/1000)*(C642*1+D642*2)</f>
        <v>72420.513320000013</v>
      </c>
      <c r="H642" s="3">
        <f t="shared" ref="H642:H705" si="21">ABS(C642-ROUND(C642,0))+ABS(D642-ROUND(D642,0))</f>
        <v>0.26000000000931323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28089.829999999842</v>
      </c>
      <c r="D644" s="2">
        <f>'PR-RAS'!E650</f>
        <v>52025.629999999888</v>
      </c>
      <c r="E644" s="2">
        <v>0</v>
      </c>
      <c r="F644" s="2">
        <v>0</v>
      </c>
      <c r="G644" s="3">
        <f t="shared" si="20"/>
        <v>84966.720869999757</v>
      </c>
      <c r="H644" s="3">
        <f t="shared" si="21"/>
        <v>0.54000000027008355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546209.28000000003</v>
      </c>
      <c r="D646" s="2">
        <f>'PR-RAS'!E653</f>
        <v>10139.049999999999</v>
      </c>
      <c r="E646" s="2">
        <v>0</v>
      </c>
      <c r="F646" s="2">
        <v>0</v>
      </c>
      <c r="G646" s="3">
        <f t="shared" si="20"/>
        <v>365384.36009999999</v>
      </c>
      <c r="H646" s="3">
        <f t="shared" si="21"/>
        <v>0.33000000002721208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1831061.05</v>
      </c>
      <c r="D647" s="2">
        <f>'PR-RAS'!E654</f>
        <v>1436164.27</v>
      </c>
      <c r="E647" s="2">
        <v>0</v>
      </c>
      <c r="F647" s="2">
        <v>0</v>
      </c>
      <c r="G647" s="3">
        <f t="shared" si="20"/>
        <v>3038389.6751399999</v>
      </c>
      <c r="H647" s="3">
        <f t="shared" si="21"/>
        <v>0.32000000006519258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2367131.2799999998</v>
      </c>
      <c r="D648" s="2">
        <f>'PR-RAS'!E655</f>
        <v>1435077.03</v>
      </c>
      <c r="E648" s="2">
        <v>0</v>
      </c>
      <c r="F648" s="2">
        <v>0</v>
      </c>
      <c r="G648" s="3">
        <f t="shared" si="20"/>
        <v>3388523.6149800001</v>
      </c>
      <c r="H648" s="3">
        <f t="shared" si="21"/>
        <v>0.30999999982304871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10139.050000000279</v>
      </c>
      <c r="D649" s="2">
        <f>'PR-RAS'!E656</f>
        <v>11226.290000000037</v>
      </c>
      <c r="E649" s="2">
        <v>0</v>
      </c>
      <c r="F649" s="2">
        <v>0</v>
      </c>
      <c r="G649" s="3">
        <f t="shared" si="20"/>
        <v>21119.376240000231</v>
      </c>
      <c r="H649" s="3">
        <f t="shared" si="21"/>
        <v>0.34000000031664968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15</v>
      </c>
      <c r="E651" s="2">
        <v>0</v>
      </c>
      <c r="F651" s="2">
        <v>0</v>
      </c>
      <c r="G651" s="3">
        <f t="shared" si="20"/>
        <v>26</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15</v>
      </c>
      <c r="E653" s="2">
        <v>0</v>
      </c>
      <c r="F653" s="2">
        <v>0</v>
      </c>
      <c r="G653" s="3">
        <f t="shared" si="20"/>
        <v>24.776</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3171</v>
      </c>
      <c r="E717" s="2">
        <v>0</v>
      </c>
      <c r="F717" s="2">
        <v>0</v>
      </c>
      <c r="G717" s="3">
        <f t="shared" si="22"/>
        <v>4540.8719999999994</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22"/>
        <v>320.04399999999998</v>
      </c>
      <c r="H726" s="3">
        <f t="shared" si="23"/>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3246.33</v>
      </c>
      <c r="D727" s="2">
        <f>'PR-RAS'!E734</f>
        <v>4963.8599999999997</v>
      </c>
      <c r="E727" s="2">
        <v>0</v>
      </c>
      <c r="F727" s="2">
        <v>0</v>
      </c>
      <c r="G727" s="3">
        <f t="shared" si="22"/>
        <v>9564.3602999999985</v>
      </c>
      <c r="H727" s="3">
        <f t="shared" si="23"/>
        <v>0.47000000000025466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1433.43</v>
      </c>
      <c r="D729" s="2">
        <f>'PR-RAS'!E736</f>
        <v>0</v>
      </c>
      <c r="E729" s="2">
        <v>0</v>
      </c>
      <c r="F729" s="2">
        <v>0</v>
      </c>
      <c r="G729" s="3">
        <f t="shared" si="22"/>
        <v>1043.5370399999999</v>
      </c>
      <c r="H729" s="3">
        <f t="shared" si="23"/>
        <v>0.43000000000006366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66931.06</v>
      </c>
      <c r="D730" s="2">
        <f>'PR-RAS'!E737</f>
        <v>71732.12</v>
      </c>
      <c r="E730" s="2">
        <v>0</v>
      </c>
      <c r="F730" s="2">
        <v>0</v>
      </c>
      <c r="G730" s="3">
        <f t="shared" si="22"/>
        <v>153378.17369999998</v>
      </c>
      <c r="H730" s="3">
        <f t="shared" si="23"/>
        <v>0.17999999999301508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43453.72</v>
      </c>
      <c r="D731" s="2">
        <f>'PR-RAS'!E738</f>
        <v>52920.4</v>
      </c>
      <c r="E731" s="2">
        <v>0</v>
      </c>
      <c r="F731" s="2">
        <v>0</v>
      </c>
      <c r="G731" s="3">
        <f t="shared" si="22"/>
        <v>108984.99960000001</v>
      </c>
      <c r="H731" s="3">
        <f t="shared" si="23"/>
        <v>0.68000000000029104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1910.16</v>
      </c>
      <c r="D732" s="2">
        <f>'PR-RAS'!E739</f>
        <v>2360</v>
      </c>
      <c r="E732" s="2">
        <v>0</v>
      </c>
      <c r="F732" s="2">
        <v>0</v>
      </c>
      <c r="G732" s="3">
        <f t="shared" si="22"/>
        <v>4846.64696</v>
      </c>
      <c r="H732" s="3">
        <f t="shared" si="23"/>
        <v>0.16000000000008185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2000</v>
      </c>
      <c r="D736" s="2">
        <f>'PR-RAS'!E743</f>
        <v>0</v>
      </c>
      <c r="E736" s="2">
        <v>0</v>
      </c>
      <c r="F736" s="2">
        <v>0</v>
      </c>
      <c r="G736" s="3">
        <f t="shared" si="22"/>
        <v>1470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4741535.68</v>
      </c>
      <c r="D1011" s="7">
        <f>BILANCA!E6</f>
        <v>5185095.84</v>
      </c>
      <c r="E1011" s="7">
        <v>0</v>
      </c>
      <c r="F1011" s="7">
        <v>0</v>
      </c>
      <c r="G1011" s="8">
        <f t="shared" ref="G1011:G1074" si="32">B1011/1000*C1011+B1011/500*D1011</f>
        <v>15111.727360000001</v>
      </c>
      <c r="H1011" s="8">
        <f t="shared" si="31"/>
        <v>0.48000000044703484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4718261.26</v>
      </c>
      <c r="D1012" s="2">
        <f>BILANCA!E7</f>
        <v>5172657.7699999996</v>
      </c>
      <c r="E1012" s="2">
        <v>0</v>
      </c>
      <c r="F1012" s="2">
        <v>0</v>
      </c>
      <c r="G1012" s="3">
        <f t="shared" si="32"/>
        <v>30127.153599999998</v>
      </c>
      <c r="H1012" s="3">
        <f t="shared" si="31"/>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1886296.2</v>
      </c>
      <c r="D1013" s="2">
        <f>BILANCA!E8</f>
        <v>2008167.44</v>
      </c>
      <c r="E1013" s="2">
        <v>0</v>
      </c>
      <c r="F1013" s="2">
        <v>0</v>
      </c>
      <c r="G1013" s="3">
        <f t="shared" si="32"/>
        <v>17707.893239999998</v>
      </c>
      <c r="H1013" s="3">
        <f t="shared" si="31"/>
        <v>0.63999999989755452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1886296.2</v>
      </c>
      <c r="D1015" s="2">
        <f>BILANCA!E10</f>
        <v>2008167.44</v>
      </c>
      <c r="E1015" s="2">
        <v>0</v>
      </c>
      <c r="F1015" s="2">
        <v>0</v>
      </c>
      <c r="G1015" s="3">
        <f t="shared" si="32"/>
        <v>29513.1554</v>
      </c>
      <c r="H1015" s="3">
        <f t="shared" si="31"/>
        <v>0.63999999989755452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521031.76999999996</v>
      </c>
      <c r="D1017" s="2">
        <f>BILANCA!E12</f>
        <v>3124414.52</v>
      </c>
      <c r="E1017" s="2">
        <v>0</v>
      </c>
      <c r="F1017" s="2">
        <v>0</v>
      </c>
      <c r="G1017" s="3">
        <f t="shared" si="32"/>
        <v>47389.025670000003</v>
      </c>
      <c r="H1017" s="3">
        <f t="shared" si="31"/>
        <v>0.71000000002095476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8599.9599999999919</v>
      </c>
      <c r="D1024" s="2">
        <f>BILANCA!E19</f>
        <v>2596608.4200000004</v>
      </c>
      <c r="E1024" s="2">
        <v>0</v>
      </c>
      <c r="F1024" s="2">
        <v>0</v>
      </c>
      <c r="G1024" s="3">
        <f t="shared" si="32"/>
        <v>72825.435200000007</v>
      </c>
      <c r="H1024" s="3">
        <f t="shared" si="31"/>
        <v>0.46000000039930455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91117.69</v>
      </c>
      <c r="D1025" s="2">
        <f>BILANCA!E20</f>
        <v>2706507.29</v>
      </c>
      <c r="E1025" s="2">
        <v>0</v>
      </c>
      <c r="F1025" s="2">
        <v>0</v>
      </c>
      <c r="G1025" s="3">
        <f t="shared" si="32"/>
        <v>82561.984049999999</v>
      </c>
      <c r="H1025" s="3">
        <f t="shared" si="31"/>
        <v>0.6000000000349246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3874.66</v>
      </c>
      <c r="D1026" s="2">
        <f>BILANCA!E21</f>
        <v>3874.66</v>
      </c>
      <c r="E1026" s="2">
        <v>0</v>
      </c>
      <c r="F1026" s="2">
        <v>0</v>
      </c>
      <c r="G1026" s="3">
        <f t="shared" si="32"/>
        <v>185.98367999999999</v>
      </c>
      <c r="H1026" s="3">
        <f t="shared" ref="H1026:H1089" si="33">ABS(C1026-ROUND(C1026,0))+ABS(D1026-ROUND(D1026,0))</f>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11531.22</v>
      </c>
      <c r="D1027" s="2">
        <f>BILANCA!E22</f>
        <v>11531.22</v>
      </c>
      <c r="E1027" s="2">
        <v>0</v>
      </c>
      <c r="F1027" s="2">
        <v>0</v>
      </c>
      <c r="G1027" s="3">
        <f t="shared" si="32"/>
        <v>588.09222</v>
      </c>
      <c r="H1027" s="3">
        <f t="shared" si="33"/>
        <v>0.43999999999869033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2213.65</v>
      </c>
      <c r="D1029" s="2">
        <f>BILANCA!E24</f>
        <v>2213.65</v>
      </c>
      <c r="E1029" s="2">
        <v>0</v>
      </c>
      <c r="F1029" s="2">
        <v>0</v>
      </c>
      <c r="G1029" s="3">
        <f t="shared" si="32"/>
        <v>126.17805000000001</v>
      </c>
      <c r="H1029" s="3">
        <f t="shared" si="33"/>
        <v>0.6999999999998181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6015</v>
      </c>
      <c r="D1030" s="2">
        <f>BILANCA!E25</f>
        <v>6075.48</v>
      </c>
      <c r="E1030" s="2">
        <v>0</v>
      </c>
      <c r="F1030" s="2">
        <v>0</v>
      </c>
      <c r="G1030" s="3">
        <f t="shared" si="32"/>
        <v>363.31919999999997</v>
      </c>
      <c r="H1030" s="3">
        <f t="shared" si="33"/>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1168.48</v>
      </c>
      <c r="D1031" s="2">
        <f>BILANCA!E26</f>
        <v>1168.48</v>
      </c>
      <c r="E1031" s="2">
        <v>0</v>
      </c>
      <c r="F1031" s="2">
        <v>0</v>
      </c>
      <c r="G1031" s="3">
        <f t="shared" si="32"/>
        <v>73.614239999999995</v>
      </c>
      <c r="H1031" s="3">
        <f t="shared" si="33"/>
        <v>0.96000000000003638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107320.74</v>
      </c>
      <c r="D1033" s="2">
        <f>BILANCA!E28</f>
        <v>134762.35999999999</v>
      </c>
      <c r="E1033" s="2">
        <v>0</v>
      </c>
      <c r="F1033" s="2">
        <v>0</v>
      </c>
      <c r="G1033" s="3">
        <f t="shared" si="32"/>
        <v>8667.4455799999996</v>
      </c>
      <c r="H1033" s="3">
        <f t="shared" si="33"/>
        <v>0.61999999998079147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470284.62999999995</v>
      </c>
      <c r="D1040" s="2">
        <f>BILANCA!E35</f>
        <v>489138.8</v>
      </c>
      <c r="E1040" s="2">
        <v>0</v>
      </c>
      <c r="F1040" s="2">
        <v>0</v>
      </c>
      <c r="G1040" s="3">
        <f t="shared" si="32"/>
        <v>43456.866899999994</v>
      </c>
      <c r="H1040" s="3">
        <f t="shared" si="33"/>
        <v>0.57000000006519258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3325.8</v>
      </c>
      <c r="D1041" s="2">
        <f>BILANCA!E36</f>
        <v>5017.97</v>
      </c>
      <c r="E1041" s="2">
        <v>0</v>
      </c>
      <c r="F1041" s="2">
        <v>0</v>
      </c>
      <c r="G1041" s="3">
        <f t="shared" si="32"/>
        <v>414.21394000000004</v>
      </c>
      <c r="H1041" s="3">
        <f t="shared" si="33"/>
        <v>0.22999999999956344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7963.36</v>
      </c>
      <c r="D1042" s="2">
        <f>BILANCA!E37</f>
        <v>7963.36</v>
      </c>
      <c r="E1042" s="2">
        <v>0</v>
      </c>
      <c r="F1042" s="2">
        <v>0</v>
      </c>
      <c r="G1042" s="3">
        <f t="shared" si="32"/>
        <v>764.48255999999992</v>
      </c>
      <c r="H1042" s="3">
        <f t="shared" si="33"/>
        <v>0.71999999999934516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458995.47</v>
      </c>
      <c r="D1043" s="2">
        <f>BILANCA!E38</f>
        <v>476157.47</v>
      </c>
      <c r="E1043" s="2">
        <v>0</v>
      </c>
      <c r="F1043" s="2">
        <v>0</v>
      </c>
      <c r="G1043" s="3">
        <f t="shared" si="32"/>
        <v>46573.24353</v>
      </c>
      <c r="H1043" s="3">
        <f t="shared" si="33"/>
        <v>0.93999999994412065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42147.180000000008</v>
      </c>
      <c r="D1050" s="2">
        <f>BILANCA!E45</f>
        <v>38667.300000000003</v>
      </c>
      <c r="E1050" s="2">
        <v>0</v>
      </c>
      <c r="F1050" s="2">
        <v>0</v>
      </c>
      <c r="G1050" s="3">
        <f t="shared" si="32"/>
        <v>4779.271200000001</v>
      </c>
      <c r="H1050" s="3">
        <f t="shared" si="33"/>
        <v>0.48000000001047738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5378.59</v>
      </c>
      <c r="D1052" s="2">
        <f>BILANCA!E47</f>
        <v>5378.59</v>
      </c>
      <c r="E1052" s="2">
        <v>0</v>
      </c>
      <c r="F1052" s="2">
        <v>0</v>
      </c>
      <c r="G1052" s="3">
        <f t="shared" si="32"/>
        <v>677.70234000000005</v>
      </c>
      <c r="H1052" s="3">
        <f t="shared" si="33"/>
        <v>0.81999999999970896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61926.54</v>
      </c>
      <c r="D1053" s="2">
        <f>BILANCA!E48</f>
        <v>63876.54</v>
      </c>
      <c r="E1053" s="2">
        <v>0</v>
      </c>
      <c r="F1053" s="2">
        <v>0</v>
      </c>
      <c r="G1053" s="3">
        <f t="shared" si="32"/>
        <v>8156.2236599999997</v>
      </c>
      <c r="H1053" s="3">
        <f t="shared" si="33"/>
        <v>0.91999999999825377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25157.95</v>
      </c>
      <c r="D1055" s="2">
        <f>BILANCA!E50</f>
        <v>30587.83</v>
      </c>
      <c r="E1055" s="2">
        <v>0</v>
      </c>
      <c r="F1055" s="2">
        <v>0</v>
      </c>
      <c r="G1055" s="3">
        <f t="shared" si="32"/>
        <v>3885.0124500000002</v>
      </c>
      <c r="H1055" s="3">
        <f t="shared" si="33"/>
        <v>0.21999999999752617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14673.7</v>
      </c>
      <c r="D1059" s="2">
        <f>BILANCA!E54</f>
        <v>18763.080000000002</v>
      </c>
      <c r="E1059" s="2">
        <v>0</v>
      </c>
      <c r="F1059" s="2">
        <v>0</v>
      </c>
      <c r="G1059" s="3">
        <f t="shared" si="32"/>
        <v>2557.7931400000007</v>
      </c>
      <c r="H1059" s="3">
        <f t="shared" si="33"/>
        <v>0.38000000000101863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14673.7</v>
      </c>
      <c r="D1060" s="2">
        <f>BILANCA!E55</f>
        <v>18763.080000000002</v>
      </c>
      <c r="E1060" s="2">
        <v>0</v>
      </c>
      <c r="F1060" s="2">
        <v>0</v>
      </c>
      <c r="G1060" s="3">
        <f t="shared" si="32"/>
        <v>2609.9930000000004</v>
      </c>
      <c r="H1060" s="3">
        <f t="shared" si="33"/>
        <v>0.38000000000101863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2306197.75</v>
      </c>
      <c r="D1061" s="2">
        <f>BILANCA!E56</f>
        <v>0</v>
      </c>
      <c r="E1061" s="2">
        <v>0</v>
      </c>
      <c r="F1061" s="2">
        <v>0</v>
      </c>
      <c r="G1061" s="3">
        <f t="shared" si="32"/>
        <v>117616.08524999999</v>
      </c>
      <c r="H1061" s="3">
        <f t="shared" si="33"/>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2306197.75</v>
      </c>
      <c r="D1063" s="2">
        <f>BILANCA!E58</f>
        <v>0</v>
      </c>
      <c r="E1063" s="2">
        <v>0</v>
      </c>
      <c r="F1063" s="2">
        <v>0</v>
      </c>
      <c r="G1063" s="3">
        <f t="shared" si="32"/>
        <v>122228.48075</v>
      </c>
      <c r="H1063" s="3">
        <f t="shared" si="33"/>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4735.54</v>
      </c>
      <c r="D1068" s="2">
        <f>BILANCA!E63</f>
        <v>40075.81</v>
      </c>
      <c r="E1068" s="2">
        <v>0</v>
      </c>
      <c r="F1068" s="2">
        <v>0</v>
      </c>
      <c r="G1068" s="3">
        <f t="shared" si="32"/>
        <v>4923.4552800000001</v>
      </c>
      <c r="H1068" s="3">
        <f t="shared" si="33"/>
        <v>0.65000000000236469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4735.54</v>
      </c>
      <c r="D1072" s="2">
        <f>BILANCA!E67</f>
        <v>40075.81</v>
      </c>
      <c r="E1072" s="2">
        <v>0</v>
      </c>
      <c r="F1072" s="2">
        <v>0</v>
      </c>
      <c r="G1072" s="3">
        <f t="shared" si="32"/>
        <v>5263.0039199999992</v>
      </c>
      <c r="H1072" s="3">
        <f t="shared" si="33"/>
        <v>0.65000000000236469</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23274.42</v>
      </c>
      <c r="D1074" s="2">
        <f>BILANCA!E69</f>
        <v>12438.07</v>
      </c>
      <c r="E1074" s="2">
        <v>0</v>
      </c>
      <c r="F1074" s="2">
        <v>0</v>
      </c>
      <c r="G1074" s="3">
        <f t="shared" si="32"/>
        <v>3081.6358399999999</v>
      </c>
      <c r="H1074" s="3">
        <f t="shared" si="33"/>
        <v>0.48999999999796273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10139.049999999999</v>
      </c>
      <c r="D1075" s="2">
        <f>BILANCA!E70</f>
        <v>11226.29</v>
      </c>
      <c r="E1075" s="2">
        <v>0</v>
      </c>
      <c r="F1075" s="2">
        <v>0</v>
      </c>
      <c r="G1075" s="3">
        <f t="shared" ref="G1075:G1138" si="34">B1075/1000*C1075+B1075/500*D1075</f>
        <v>2118.45595</v>
      </c>
      <c r="H1075" s="3">
        <f t="shared" si="33"/>
        <v>0.34000000000014552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10139.049999999999</v>
      </c>
      <c r="D1076" s="2">
        <f>BILANCA!E71</f>
        <v>10851.29</v>
      </c>
      <c r="E1076" s="2">
        <v>0</v>
      </c>
      <c r="F1076" s="2">
        <v>0</v>
      </c>
      <c r="G1076" s="3">
        <f t="shared" si="34"/>
        <v>2101.5475799999999</v>
      </c>
      <c r="H1076" s="3">
        <f t="shared" si="33"/>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10139.049999999999</v>
      </c>
      <c r="D1078" s="2">
        <f>BILANCA!E73</f>
        <v>10851.29</v>
      </c>
      <c r="E1078" s="2">
        <v>0</v>
      </c>
      <c r="F1078" s="2">
        <v>0</v>
      </c>
      <c r="G1078" s="3">
        <f t="shared" si="34"/>
        <v>2165.2308400000002</v>
      </c>
      <c r="H1078" s="3">
        <f t="shared" si="33"/>
        <v>0.34000000000014552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375</v>
      </c>
      <c r="E1085" s="2">
        <v>0</v>
      </c>
      <c r="F1085" s="2">
        <v>0</v>
      </c>
      <c r="G1085" s="3">
        <f t="shared" si="34"/>
        <v>56.25</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5135.37</v>
      </c>
      <c r="D1087" s="2">
        <f>BILANCA!E82</f>
        <v>933.13</v>
      </c>
      <c r="E1087" s="2">
        <v>0</v>
      </c>
      <c r="F1087" s="2">
        <v>0</v>
      </c>
      <c r="G1087" s="3">
        <f t="shared" si="34"/>
        <v>539.12550999999996</v>
      </c>
      <c r="H1087" s="3">
        <f t="shared" si="33"/>
        <v>0.49999999999988631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7.0000000000000007E-2</v>
      </c>
      <c r="E1090" s="2">
        <v>0</v>
      </c>
      <c r="F1090" s="2">
        <v>0</v>
      </c>
      <c r="G1090" s="3">
        <f t="shared" si="34"/>
        <v>1.1200000000000002E-2</v>
      </c>
      <c r="H1090" s="3">
        <f t="shared" ref="H1090:H1153" si="35">ABS(C1090-ROUND(C1090,0))+ABS(D1090-ROUND(D1090,0))</f>
        <v>7.0000000000000007E-2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5135.37</v>
      </c>
      <c r="D1092" s="2">
        <f>BILANCA!E87</f>
        <v>933.06</v>
      </c>
      <c r="E1092" s="2">
        <v>0</v>
      </c>
      <c r="F1092" s="2">
        <v>0</v>
      </c>
      <c r="G1092" s="3">
        <f t="shared" si="34"/>
        <v>574.12218000000007</v>
      </c>
      <c r="H1092" s="3">
        <f t="shared" si="35"/>
        <v>0.42999999999983629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8000</v>
      </c>
      <c r="D1152" s="2">
        <f>BILANCA!E147</f>
        <v>278.64999999999998</v>
      </c>
      <c r="E1152" s="2">
        <v>0</v>
      </c>
      <c r="F1152" s="2">
        <v>0</v>
      </c>
      <c r="G1152" s="3">
        <f t="shared" si="36"/>
        <v>1215.1366</v>
      </c>
      <c r="H1152" s="3">
        <f t="shared" si="35"/>
        <v>0.35000000000002274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278.64999999999998</v>
      </c>
      <c r="E1165" s="2">
        <v>0</v>
      </c>
      <c r="F1165" s="2">
        <v>0</v>
      </c>
      <c r="G1165" s="3">
        <f t="shared" si="36"/>
        <v>86.381499999999988</v>
      </c>
      <c r="H1165" s="3">
        <f t="shared" si="37"/>
        <v>0.35000000000002274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8000</v>
      </c>
      <c r="D1166" s="2">
        <f>BILANCA!E161</f>
        <v>0</v>
      </c>
      <c r="E1166" s="2">
        <v>0</v>
      </c>
      <c r="F1166" s="2">
        <v>0</v>
      </c>
      <c r="G1166" s="3">
        <f t="shared" si="36"/>
        <v>1248</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4741535.68</v>
      </c>
      <c r="D1180" s="2">
        <f>BILANCA!E176</f>
        <v>5185095.84</v>
      </c>
      <c r="E1180" s="2">
        <v>0</v>
      </c>
      <c r="F1180" s="2">
        <v>0</v>
      </c>
      <c r="G1180" s="3">
        <f t="shared" si="36"/>
        <v>2568993.6512000002</v>
      </c>
      <c r="H1180" s="3">
        <f t="shared" si="37"/>
        <v>0.48000000044703484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43364.25</v>
      </c>
      <c r="D1181" s="2">
        <f>BILANCA!E177</f>
        <v>64185.05</v>
      </c>
      <c r="E1181" s="2">
        <v>0</v>
      </c>
      <c r="F1181" s="2">
        <v>0</v>
      </c>
      <c r="G1181" s="3">
        <f t="shared" si="36"/>
        <v>29366.573850000001</v>
      </c>
      <c r="H1181" s="3">
        <f t="shared" si="37"/>
        <v>0.30000000000291038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30422.12</v>
      </c>
      <c r="D1182" s="2">
        <f>BILANCA!E178</f>
        <v>55477.73</v>
      </c>
      <c r="E1182" s="2">
        <v>0</v>
      </c>
      <c r="F1182" s="2">
        <v>0</v>
      </c>
      <c r="G1182" s="3">
        <f t="shared" si="36"/>
        <v>24316.943760000002</v>
      </c>
      <c r="H1182" s="3">
        <f t="shared" si="37"/>
        <v>0.38999999999577994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27385.35</v>
      </c>
      <c r="D1183" s="2">
        <f>BILANCA!E179</f>
        <v>48079.11</v>
      </c>
      <c r="E1183" s="2">
        <v>0</v>
      </c>
      <c r="F1183" s="2">
        <v>0</v>
      </c>
      <c r="G1183" s="3">
        <f t="shared" si="36"/>
        <v>21373.037609999999</v>
      </c>
      <c r="H1183" s="3">
        <f t="shared" si="37"/>
        <v>0.45999999999912689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2858.71</v>
      </c>
      <c r="D1184" s="2">
        <f>BILANCA!E180</f>
        <v>7214.05</v>
      </c>
      <c r="E1184" s="2">
        <v>0</v>
      </c>
      <c r="F1184" s="2">
        <v>0</v>
      </c>
      <c r="G1184" s="3">
        <f t="shared" si="36"/>
        <v>3007.9049399999999</v>
      </c>
      <c r="H1184" s="3">
        <f t="shared" si="37"/>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178.06</v>
      </c>
      <c r="D1185" s="2">
        <f>BILANCA!E181</f>
        <v>184.57</v>
      </c>
      <c r="E1185" s="2">
        <v>0</v>
      </c>
      <c r="F1185" s="2">
        <v>0</v>
      </c>
      <c r="G1185" s="3">
        <f t="shared" si="36"/>
        <v>95.759999999999991</v>
      </c>
      <c r="H1185" s="3">
        <f t="shared" si="37"/>
        <v>0.49000000000000909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178.06</v>
      </c>
      <c r="D1188" s="2">
        <f>BILANCA!E184</f>
        <v>184.57</v>
      </c>
      <c r="E1188" s="2">
        <v>0</v>
      </c>
      <c r="F1188" s="2">
        <v>0</v>
      </c>
      <c r="G1188" s="3">
        <f t="shared" si="36"/>
        <v>97.401600000000002</v>
      </c>
      <c r="H1188" s="3">
        <f t="shared" si="37"/>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12942.13</v>
      </c>
      <c r="D1251" s="2">
        <f>BILANCA!E247</f>
        <v>8707.32</v>
      </c>
      <c r="E1251" s="2">
        <v>0</v>
      </c>
      <c r="F1251" s="2">
        <v>0</v>
      </c>
      <c r="G1251" s="3">
        <f t="shared" si="38"/>
        <v>7315.981569999999</v>
      </c>
      <c r="H1251" s="3">
        <f t="shared" si="39"/>
        <v>0.44999999999890861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4698171.43</v>
      </c>
      <c r="D1255" s="2">
        <f>BILANCA!E251</f>
        <v>5120910.79</v>
      </c>
      <c r="E1255" s="2">
        <v>0</v>
      </c>
      <c r="F1255" s="2">
        <v>0</v>
      </c>
      <c r="G1255" s="3">
        <f t="shared" si="38"/>
        <v>3660298.2874499997</v>
      </c>
      <c r="H1255" s="3">
        <f t="shared" si="39"/>
        <v>0.63999999966472387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4718261.26</v>
      </c>
      <c r="D1256" s="2">
        <f>BILANCA!E252</f>
        <v>5172657.7699999996</v>
      </c>
      <c r="E1256" s="2">
        <v>0</v>
      </c>
      <c r="F1256" s="2">
        <v>0</v>
      </c>
      <c r="G1256" s="3">
        <f t="shared" si="38"/>
        <v>3705639.8927999996</v>
      </c>
      <c r="H1256" s="3">
        <f t="shared" si="39"/>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4718261.26</v>
      </c>
      <c r="D1257" s="2">
        <f>BILANCA!E253</f>
        <v>5172657.7699999996</v>
      </c>
      <c r="E1257" s="2">
        <v>0</v>
      </c>
      <c r="F1257" s="2">
        <v>0</v>
      </c>
      <c r="G1257" s="3">
        <f t="shared" si="38"/>
        <v>3720703.4695999995</v>
      </c>
      <c r="H1257" s="3">
        <f t="shared" si="39"/>
        <v>0.49000000022351742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-28089.830000000075</v>
      </c>
      <c r="D1259" s="2">
        <f>BILANCA!E255</f>
        <v>-52025.630000000121</v>
      </c>
      <c r="E1259" s="2">
        <v>0</v>
      </c>
      <c r="F1259" s="2">
        <v>0</v>
      </c>
      <c r="G1259" s="3">
        <f t="shared" si="38"/>
        <v>-32903.131410000082</v>
      </c>
      <c r="H1259" s="3">
        <f t="shared" si="39"/>
        <v>0.53999999980442226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1239784.73</v>
      </c>
      <c r="D1260" s="2">
        <f>BILANCA!E256</f>
        <v>1219515.23</v>
      </c>
      <c r="E1260" s="2">
        <v>0</v>
      </c>
      <c r="F1260" s="2">
        <v>0</v>
      </c>
      <c r="G1260" s="3">
        <f t="shared" si="38"/>
        <v>919703.79749999999</v>
      </c>
      <c r="H1260" s="3">
        <f t="shared" si="39"/>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1239784.73</v>
      </c>
      <c r="D1261" s="2">
        <f>BILANCA!E257</f>
        <v>1219515.23</v>
      </c>
      <c r="E1261" s="2">
        <v>0</v>
      </c>
      <c r="F1261" s="2">
        <v>0</v>
      </c>
      <c r="G1261" s="3">
        <f t="shared" si="38"/>
        <v>923382.6126900001</v>
      </c>
      <c r="H1261" s="3">
        <f t="shared" si="39"/>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1267874.56</v>
      </c>
      <c r="D1264" s="2">
        <f>BILANCA!E260</f>
        <v>1271540.8600000001</v>
      </c>
      <c r="E1264" s="2">
        <v>0</v>
      </c>
      <c r="F1264" s="2">
        <v>0</v>
      </c>
      <c r="G1264" s="3">
        <f t="shared" si="38"/>
        <v>967982.89512000012</v>
      </c>
      <c r="H1264" s="3">
        <f t="shared" si="39"/>
        <v>0.57999999984167516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1267874.56</v>
      </c>
      <c r="D1266" s="2">
        <f>BILANCA!E262</f>
        <v>1271540.8600000001</v>
      </c>
      <c r="E1266" s="2">
        <v>0</v>
      </c>
      <c r="F1266" s="2">
        <v>0</v>
      </c>
      <c r="G1266" s="3">
        <f t="shared" si="38"/>
        <v>975604.80768000009</v>
      </c>
      <c r="H1266" s="3">
        <f t="shared" si="39"/>
        <v>0.57999999984167516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8000</v>
      </c>
      <c r="D1278" s="2">
        <f>BILANCA!E274</f>
        <v>278.64999999999998</v>
      </c>
      <c r="E1278" s="2">
        <v>0</v>
      </c>
      <c r="F1278" s="2">
        <v>0</v>
      </c>
      <c r="G1278" s="3">
        <f t="shared" si="40"/>
        <v>2293.3564000000001</v>
      </c>
      <c r="H1278" s="3">
        <f t="shared" si="39"/>
        <v>0.35000000000002274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278.64999999999998</v>
      </c>
      <c r="E1291" s="2">
        <v>0</v>
      </c>
      <c r="F1291" s="2">
        <v>0</v>
      </c>
      <c r="G1291" s="3">
        <f t="shared" si="40"/>
        <v>156.60130000000001</v>
      </c>
      <c r="H1291" s="3">
        <f t="shared" si="41"/>
        <v>0.35000000000002274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8000</v>
      </c>
      <c r="D1292" s="2">
        <f>BILANCA!E288</f>
        <v>0</v>
      </c>
      <c r="E1292" s="2">
        <v>0</v>
      </c>
      <c r="F1292" s="2">
        <v>0</v>
      </c>
      <c r="G1292" s="3">
        <f t="shared" si="40"/>
        <v>2256</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156.61000000000001</v>
      </c>
      <c r="D1301" s="2">
        <f>BILANCA!E297</f>
        <v>156.61000000000001</v>
      </c>
      <c r="E1301" s="2">
        <v>0</v>
      </c>
      <c r="F1301" s="2">
        <v>0</v>
      </c>
      <c r="G1301" s="3">
        <f t="shared" si="40"/>
        <v>136.72053</v>
      </c>
      <c r="H1301" s="3">
        <f t="shared" si="41"/>
        <v>0.77999999999997272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156.61000000000001</v>
      </c>
      <c r="D1302" s="2">
        <f>BILANCA!E298</f>
        <v>156.61000000000001</v>
      </c>
      <c r="E1302" s="2">
        <v>0</v>
      </c>
      <c r="F1302" s="2">
        <v>0</v>
      </c>
      <c r="G1302" s="3">
        <f t="shared" si="40"/>
        <v>137.19036</v>
      </c>
      <c r="H1302" s="3">
        <f t="shared" si="41"/>
        <v>0.77999999999997272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8000</v>
      </c>
      <c r="D1305" s="2">
        <f>BILANCA!E302</f>
        <v>278.64999999999998</v>
      </c>
      <c r="E1305" s="2">
        <v>0</v>
      </c>
      <c r="F1305" s="2">
        <v>0</v>
      </c>
      <c r="G1305" s="3">
        <f t="shared" si="40"/>
        <v>2524.4034999999999</v>
      </c>
      <c r="H1305" s="3">
        <f t="shared" si="41"/>
        <v>0.35000000000002274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153.97</v>
      </c>
      <c r="D1311" s="2">
        <f>BILANCA!E308</f>
        <v>900.56</v>
      </c>
      <c r="E1311" s="2">
        <v>0</v>
      </c>
      <c r="F1311" s="2">
        <v>0</v>
      </c>
      <c r="G1311" s="3">
        <f t="shared" si="40"/>
        <v>588.48208999999997</v>
      </c>
      <c r="H1311" s="3">
        <f t="shared" si="41"/>
        <v>0.47000000000005571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32.5</v>
      </c>
      <c r="E1312" s="2">
        <v>0</v>
      </c>
      <c r="F1312" s="2">
        <v>0</v>
      </c>
      <c r="G1312" s="3">
        <f t="shared" si="40"/>
        <v>19.63</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4981.3999999999996</v>
      </c>
      <c r="D1314" s="2">
        <f>BILANCA!E311</f>
        <v>0</v>
      </c>
      <c r="E1314" s="2">
        <v>0</v>
      </c>
      <c r="F1314" s="2">
        <v>0</v>
      </c>
      <c r="G1314" s="3">
        <f t="shared" si="40"/>
        <v>1514.3455999999999</v>
      </c>
      <c r="H1314" s="3">
        <f t="shared" si="41"/>
        <v>0.3999999999996362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30422.12</v>
      </c>
      <c r="D1340" s="2">
        <f>BILANCA!E337</f>
        <v>55477.73</v>
      </c>
      <c r="E1340" s="2">
        <v>0</v>
      </c>
      <c r="F1340" s="2">
        <v>0</v>
      </c>
      <c r="G1340" s="3">
        <f t="shared" si="42"/>
        <v>46654.6014</v>
      </c>
      <c r="H1340" s="3">
        <f t="shared" si="41"/>
        <v>0.38999999999577994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7806.76</v>
      </c>
      <c r="D1370" s="2">
        <f>BILANCA!E367</f>
        <v>7806.76</v>
      </c>
      <c r="E1370" s="2">
        <v>0</v>
      </c>
      <c r="F1370" s="2">
        <v>0</v>
      </c>
      <c r="G1370" s="3">
        <f t="shared" si="42"/>
        <v>8431.3007999999991</v>
      </c>
      <c r="H1370" s="3">
        <f t="shared" si="43"/>
        <v>0.47999999999956344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5135.37</v>
      </c>
      <c r="D1382" s="2">
        <f>BILANCA!E379</f>
        <v>0</v>
      </c>
      <c r="E1382" s="2">
        <v>0</v>
      </c>
      <c r="F1382" s="2">
        <v>0</v>
      </c>
      <c r="G1382" s="3">
        <f t="shared" si="42"/>
        <v>1910.3576399999999</v>
      </c>
      <c r="H1382" s="3">
        <f t="shared" si="43"/>
        <v>0.36999999999989086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900.56</v>
      </c>
      <c r="E1383" s="2">
        <v>0</v>
      </c>
      <c r="F1383" s="2">
        <v>0</v>
      </c>
      <c r="G1383" s="3">
        <f t="shared" si="42"/>
        <v>671.81775999999991</v>
      </c>
      <c r="H1383" s="3">
        <f t="shared" si="43"/>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156.61000000000001</v>
      </c>
      <c r="D1390" s="2">
        <f>BILANCA!E387</f>
        <v>156.61000000000001</v>
      </c>
      <c r="E1390" s="2">
        <v>0</v>
      </c>
      <c r="F1390" s="2">
        <v>0</v>
      </c>
      <c r="G1390" s="3">
        <f t="shared" si="42"/>
        <v>178.53540000000004</v>
      </c>
      <c r="H1390" s="3">
        <f t="shared" si="43"/>
        <v>0.77999999999997272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3079861.69</v>
      </c>
      <c r="D1503" s="2">
        <f>'RAS-funkcijski'!E107</f>
        <v>1393150.85</v>
      </c>
      <c r="E1503" s="2">
        <v>0</v>
      </c>
      <c r="F1503" s="2">
        <v>0</v>
      </c>
      <c r="G1503" s="3">
        <f t="shared" si="46"/>
        <v>604214.82917000004</v>
      </c>
      <c r="H1503" s="3">
        <f t="shared" si="47"/>
        <v>0.4599999999627471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3079861.69</v>
      </c>
      <c r="D1505" s="2">
        <f>'RAS-funkcijski'!E109</f>
        <v>1393150.85</v>
      </c>
      <c r="E1505" s="2">
        <v>0</v>
      </c>
      <c r="F1505" s="2">
        <v>0</v>
      </c>
      <c r="G1505" s="3">
        <f t="shared" si="46"/>
        <v>615947.15595000004</v>
      </c>
      <c r="H1505" s="3">
        <f t="shared" si="47"/>
        <v>0.4599999999627471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3079861.69</v>
      </c>
      <c r="D1537" s="14">
        <f>'RAS-funkcijski'!E141</f>
        <v>1393150.85</v>
      </c>
      <c r="E1537" s="14">
        <v>0</v>
      </c>
      <c r="F1537" s="14">
        <v>0</v>
      </c>
      <c r="G1537" s="15">
        <f t="shared" si="48"/>
        <v>803664.38443000009</v>
      </c>
      <c r="H1537" s="15">
        <f t="shared" si="47"/>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43364.25</v>
      </c>
      <c r="D1582" s="7"/>
      <c r="E1582" s="7">
        <v>0</v>
      </c>
      <c r="F1582" s="7">
        <v>0</v>
      </c>
      <c r="G1582" s="8">
        <f t="shared" ref="G1582:G1613" si="54">B1582/1000*C1582</f>
        <v>43.364249999999998</v>
      </c>
      <c r="H1582" s="8">
        <f t="shared" ref="H1582:H1613" si="55">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1460516.95</v>
      </c>
      <c r="D1583" s="2">
        <v>0</v>
      </c>
      <c r="E1583" s="2">
        <v>0</v>
      </c>
      <c r="F1583" s="2">
        <v>0</v>
      </c>
      <c r="G1583" s="3">
        <f t="shared" si="54"/>
        <v>2921.0338999999999</v>
      </c>
      <c r="H1583" s="3">
        <f t="shared" si="55"/>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62079.519999999997</v>
      </c>
      <c r="D1584" s="2">
        <v>0</v>
      </c>
      <c r="E1584" s="2">
        <v>0</v>
      </c>
      <c r="F1584" s="2">
        <v>0</v>
      </c>
      <c r="G1584" s="3">
        <f t="shared" si="54"/>
        <v>186.23856000000001</v>
      </c>
      <c r="H1584" s="3">
        <f t="shared" si="55"/>
        <v>0.48000000000320142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883812.54</v>
      </c>
      <c r="D1585" s="2">
        <v>0</v>
      </c>
      <c r="E1585" s="2">
        <v>0</v>
      </c>
      <c r="F1585" s="2">
        <v>0</v>
      </c>
      <c r="G1585" s="3">
        <f t="shared" si="54"/>
        <v>3535.2501600000001</v>
      </c>
      <c r="H1585" s="3">
        <f t="shared" si="55"/>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423828.54</v>
      </c>
      <c r="D1586" s="2">
        <v>0</v>
      </c>
      <c r="E1586" s="2">
        <v>0</v>
      </c>
      <c r="F1586" s="2">
        <v>0</v>
      </c>
      <c r="G1586" s="3">
        <f t="shared" si="54"/>
        <v>2119.1426999999999</v>
      </c>
      <c r="H1586" s="3">
        <f t="shared" si="55"/>
        <v>0.46000000002095476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436754.46</v>
      </c>
      <c r="D1587" s="2">
        <v>0</v>
      </c>
      <c r="E1587" s="2">
        <v>0</v>
      </c>
      <c r="F1587" s="2">
        <v>0</v>
      </c>
      <c r="G1587" s="3">
        <f t="shared" si="54"/>
        <v>2620.5267600000002</v>
      </c>
      <c r="H1587" s="3">
        <f t="shared" si="55"/>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974.89</v>
      </c>
      <c r="D1588" s="2">
        <v>0</v>
      </c>
      <c r="E1588" s="2">
        <v>0</v>
      </c>
      <c r="F1588" s="2">
        <v>0</v>
      </c>
      <c r="G1588" s="3">
        <f t="shared" si="54"/>
        <v>6.82423</v>
      </c>
      <c r="H1588" s="3">
        <f t="shared" si="55"/>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22254.65</v>
      </c>
      <c r="D1593" s="2">
        <v>0</v>
      </c>
      <c r="E1593" s="2">
        <v>0</v>
      </c>
      <c r="F1593" s="2">
        <v>0</v>
      </c>
      <c r="G1593" s="3">
        <f t="shared" si="54"/>
        <v>267.05580000000003</v>
      </c>
      <c r="H1593" s="3">
        <f t="shared" si="55"/>
        <v>0.34999999999854481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500024.99</v>
      </c>
      <c r="D1594" s="2">
        <v>0</v>
      </c>
      <c r="E1594" s="2">
        <v>0</v>
      </c>
      <c r="F1594" s="2">
        <v>0</v>
      </c>
      <c r="G1594" s="3">
        <f t="shared" si="54"/>
        <v>6500.3248699999995</v>
      </c>
      <c r="H1594" s="3">
        <f t="shared" si="55"/>
        <v>1.0000000009313226E-2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14599.9</v>
      </c>
      <c r="D1601" s="2">
        <v>0</v>
      </c>
      <c r="E1601" s="2">
        <v>0</v>
      </c>
      <c r="F1601" s="2">
        <v>0</v>
      </c>
      <c r="G1601" s="3">
        <f t="shared" si="54"/>
        <v>291.99799999999999</v>
      </c>
      <c r="H1601" s="3">
        <f t="shared" si="55"/>
        <v>0.1000000000003638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1439696.15</v>
      </c>
      <c r="D1602" s="2">
        <v>0</v>
      </c>
      <c r="E1602" s="2">
        <v>0</v>
      </c>
      <c r="F1602" s="2">
        <v>0</v>
      </c>
      <c r="G1602" s="3">
        <f t="shared" si="54"/>
        <v>30233.619149999999</v>
      </c>
      <c r="H1602" s="3">
        <f t="shared" si="55"/>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66319.06</v>
      </c>
      <c r="D1603" s="2">
        <v>0</v>
      </c>
      <c r="E1603" s="2">
        <v>0</v>
      </c>
      <c r="F1603" s="2">
        <v>0</v>
      </c>
      <c r="G1603" s="3">
        <f t="shared" si="54"/>
        <v>1459.0193199999999</v>
      </c>
      <c r="H1603" s="3">
        <f t="shared" si="55"/>
        <v>5.9999999997671694E-2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858752.20000000007</v>
      </c>
      <c r="D1604" s="2">
        <v>0</v>
      </c>
      <c r="E1604" s="2">
        <v>0</v>
      </c>
      <c r="F1604" s="2">
        <v>0</v>
      </c>
      <c r="G1604" s="3">
        <f t="shared" si="54"/>
        <v>19751.300600000002</v>
      </c>
      <c r="H1604" s="3">
        <f t="shared" si="55"/>
        <v>0.20000000006984919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403134.78</v>
      </c>
      <c r="D1605" s="2">
        <v>0</v>
      </c>
      <c r="E1605" s="2">
        <v>0</v>
      </c>
      <c r="F1605" s="2">
        <v>0</v>
      </c>
      <c r="G1605" s="3">
        <f t="shared" si="54"/>
        <v>9675.2347200000004</v>
      </c>
      <c r="H1605" s="3">
        <f t="shared" si="55"/>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432394.39</v>
      </c>
      <c r="D1606" s="2">
        <v>0</v>
      </c>
      <c r="E1606" s="2">
        <v>0</v>
      </c>
      <c r="F1606" s="2">
        <v>0</v>
      </c>
      <c r="G1606" s="3">
        <f t="shared" si="54"/>
        <v>10809.859750000001</v>
      </c>
      <c r="H1606" s="3">
        <f t="shared" si="55"/>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968.38</v>
      </c>
      <c r="D1607" s="2">
        <v>0</v>
      </c>
      <c r="E1607" s="2">
        <v>0</v>
      </c>
      <c r="F1607" s="2">
        <v>0</v>
      </c>
      <c r="G1607" s="3">
        <f t="shared" si="54"/>
        <v>25.177879999999998</v>
      </c>
      <c r="H1607" s="3">
        <f t="shared" si="55"/>
        <v>0.37999999999999545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22254.65</v>
      </c>
      <c r="D1612" s="2">
        <v>0</v>
      </c>
      <c r="E1612" s="2">
        <v>0</v>
      </c>
      <c r="F1612" s="2">
        <v>0</v>
      </c>
      <c r="G1612" s="3">
        <f t="shared" si="54"/>
        <v>689.89415000000008</v>
      </c>
      <c r="H1612" s="3">
        <f t="shared" si="55"/>
        <v>0.34999999999854481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500024.99</v>
      </c>
      <c r="D1613" s="2">
        <v>0</v>
      </c>
      <c r="E1613" s="2">
        <v>0</v>
      </c>
      <c r="F1613" s="2">
        <v>0</v>
      </c>
      <c r="G1613" s="3">
        <f t="shared" si="54"/>
        <v>16000.79968</v>
      </c>
      <c r="H1613" s="3">
        <f t="shared" si="55"/>
        <v>1.0000000009313226E-2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14599.9</v>
      </c>
      <c r="D1620" s="2">
        <v>0</v>
      </c>
      <c r="E1620" s="2">
        <v>0</v>
      </c>
      <c r="F1620" s="2">
        <v>0</v>
      </c>
      <c r="G1620" s="3">
        <f t="shared" si="56"/>
        <v>569.39609999999993</v>
      </c>
      <c r="H1620" s="3">
        <f t="shared" si="57"/>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64185.050000000047</v>
      </c>
      <c r="D1621" s="2">
        <v>0</v>
      </c>
      <c r="E1621" s="2">
        <v>0</v>
      </c>
      <c r="F1621" s="2">
        <v>0</v>
      </c>
      <c r="G1621" s="3">
        <f t="shared" si="56"/>
        <v>2567.4020000000019</v>
      </c>
      <c r="H1621" s="3">
        <f t="shared" si="57"/>
        <v>5.0000000046566129E-2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331.26</v>
      </c>
      <c r="D1622" s="2">
        <v>0</v>
      </c>
      <c r="E1622" s="2">
        <v>0</v>
      </c>
      <c r="F1622" s="2">
        <v>0</v>
      </c>
      <c r="G1622" s="3">
        <f t="shared" si="56"/>
        <v>13.581659999999999</v>
      </c>
      <c r="H1622" s="3">
        <f t="shared" si="57"/>
        <v>0.25999999999999091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331.26</v>
      </c>
      <c r="D1628" s="2">
        <v>0</v>
      </c>
      <c r="E1628" s="2">
        <v>0</v>
      </c>
      <c r="F1628" s="2">
        <v>0</v>
      </c>
      <c r="G1628" s="3">
        <f t="shared" si="56"/>
        <v>15.56922</v>
      </c>
      <c r="H1628" s="3">
        <f t="shared" si="57"/>
        <v>0.25999999999999091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331.26</v>
      </c>
      <c r="D1634" s="2">
        <v>0</v>
      </c>
      <c r="E1634" s="2">
        <v>0</v>
      </c>
      <c r="F1634" s="2">
        <v>0</v>
      </c>
      <c r="G1634" s="3">
        <f t="shared" si="56"/>
        <v>17.55678</v>
      </c>
      <c r="H1634" s="3">
        <f t="shared" si="57"/>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331.25</v>
      </c>
      <c r="D1635" s="2">
        <v>0</v>
      </c>
      <c r="E1635" s="2">
        <v>0</v>
      </c>
      <c r="F1635" s="2">
        <v>0</v>
      </c>
      <c r="G1635" s="3">
        <f t="shared" si="56"/>
        <v>17.887499999999999</v>
      </c>
      <c r="H1635" s="3">
        <f t="shared" si="57"/>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0.01</v>
      </c>
      <c r="D1637" s="2">
        <v>0</v>
      </c>
      <c r="E1637" s="2">
        <v>0</v>
      </c>
      <c r="F1637" s="2">
        <v>0</v>
      </c>
      <c r="G1637" s="3">
        <f t="shared" si="56"/>
        <v>5.6000000000000006E-4</v>
      </c>
      <c r="H1637" s="3">
        <f t="shared" si="57"/>
        <v>0.01</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63853.79</v>
      </c>
      <c r="D1681" s="2">
        <v>0</v>
      </c>
      <c r="E1681" s="2">
        <v>0</v>
      </c>
      <c r="F1681" s="2">
        <v>0</v>
      </c>
      <c r="G1681" s="3">
        <f t="shared" si="60"/>
        <v>6385.3790000000008</v>
      </c>
      <c r="H1681" s="3">
        <f t="shared" si="61"/>
        <v>0.20999999999912689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2487.64</v>
      </c>
      <c r="D1682" s="2">
        <v>0</v>
      </c>
      <c r="E1682" s="2">
        <v>0</v>
      </c>
      <c r="F1682" s="2">
        <v>0</v>
      </c>
      <c r="G1682" s="3">
        <f t="shared" si="60"/>
        <v>251.25164000000001</v>
      </c>
      <c r="H1682" s="3">
        <f t="shared" si="61"/>
        <v>0.36000000000012733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53559.39</v>
      </c>
      <c r="D1683" s="2">
        <v>0</v>
      </c>
      <c r="E1683" s="2">
        <v>0</v>
      </c>
      <c r="F1683" s="2">
        <v>0</v>
      </c>
      <c r="G1683" s="3">
        <f t="shared" si="60"/>
        <v>5463.0577799999992</v>
      </c>
      <c r="H1683" s="3">
        <f t="shared" si="6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7806.76</v>
      </c>
      <c r="D1686" s="14">
        <v>0</v>
      </c>
      <c r="E1686" s="14">
        <v>0</v>
      </c>
      <c r="F1686" s="14">
        <v>0</v>
      </c>
      <c r="G1686" s="15">
        <f t="shared" si="60"/>
        <v>819.70979999999997</v>
      </c>
      <c r="H1686" s="15">
        <f t="shared" si="61"/>
        <v>0.23999999999978172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1"/>
      <c r="D2" s="5"/>
      <c r="E2" s="5"/>
      <c r="F2" s="5"/>
      <c r="G2" s="5"/>
      <c r="H2" s="5"/>
      <c r="I2" s="5"/>
      <c r="J2" s="5"/>
      <c r="K2" s="5"/>
      <c r="L2" s="5"/>
      <c r="M2" s="5"/>
      <c r="N2" s="5"/>
      <c r="O2" s="5"/>
      <c r="P2" s="5"/>
    </row>
    <row r="3" spans="1:16" ht="18.75" customHeight="1" x14ac:dyDescent="0.2">
      <c r="A3" s="222" t="s">
        <v>2022</v>
      </c>
      <c r="B3" s="402"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8"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8"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 hidden="1" customHeight="1" x14ac:dyDescent="0.2">
      <c r="A10" s="223" t="s">
        <v>2032</v>
      </c>
      <c r="B10" s="390" t="s">
        <v>2034</v>
      </c>
      <c r="C10" s="391"/>
      <c r="D10" s="5"/>
      <c r="E10" s="5"/>
      <c r="F10" s="5"/>
      <c r="G10" s="5"/>
      <c r="H10" s="5"/>
      <c r="I10" s="5"/>
      <c r="J10" s="5"/>
      <c r="K10" s="5"/>
      <c r="L10" s="5"/>
      <c r="M10" s="5"/>
      <c r="N10" s="5"/>
      <c r="O10" s="5"/>
      <c r="P10" s="5"/>
    </row>
    <row r="11" spans="1:16" ht="43.5" hidden="1" customHeight="1" x14ac:dyDescent="0.2">
      <c r="A11" s="223" t="s">
        <v>2032</v>
      </c>
      <c r="B11" s="390" t="s">
        <v>2035</v>
      </c>
      <c r="C11" s="391"/>
      <c r="D11" s="5"/>
      <c r="E11" s="5"/>
      <c r="F11" s="5"/>
      <c r="G11" s="5"/>
      <c r="H11" s="5"/>
      <c r="I11" s="5"/>
      <c r="J11" s="5"/>
      <c r="K11" s="5"/>
      <c r="L11" s="5"/>
      <c r="M11" s="5"/>
      <c r="N11" s="5"/>
      <c r="O11" s="5"/>
      <c r="P11" s="5"/>
    </row>
    <row r="12" spans="1:16" ht="27.75" hidden="1" customHeight="1" x14ac:dyDescent="0.2">
      <c r="A12" s="223" t="s">
        <v>2036</v>
      </c>
      <c r="B12" s="390" t="s">
        <v>2037</v>
      </c>
      <c r="C12" s="391"/>
      <c r="D12" s="5"/>
      <c r="E12" s="5"/>
      <c r="F12" s="5"/>
      <c r="G12" s="5"/>
      <c r="H12" s="5"/>
      <c r="I12" s="5"/>
      <c r="J12" s="5"/>
      <c r="K12" s="5"/>
      <c r="L12" s="5"/>
      <c r="M12" s="5"/>
      <c r="N12" s="5"/>
      <c r="O12" s="5"/>
      <c r="P12" s="5"/>
    </row>
    <row r="13" spans="1:16" ht="27.75" hidden="1" customHeight="1" x14ac:dyDescent="0.2">
      <c r="A13" s="223" t="s">
        <v>2038</v>
      </c>
      <c r="B13" s="390" t="s">
        <v>2039</v>
      </c>
      <c r="C13" s="391"/>
      <c r="D13" s="5"/>
      <c r="E13" s="5"/>
      <c r="F13" s="5"/>
      <c r="G13" s="5"/>
      <c r="H13" s="5"/>
      <c r="I13" s="5"/>
      <c r="J13" s="5"/>
      <c r="K13" s="5"/>
      <c r="L13" s="5"/>
      <c r="M13" s="5"/>
      <c r="N13" s="5"/>
      <c r="O13" s="5"/>
      <c r="P13" s="5"/>
    </row>
    <row r="14" spans="1:16" ht="45.75" hidden="1" customHeight="1" x14ac:dyDescent="0.2">
      <c r="A14" s="223" t="s">
        <v>2040</v>
      </c>
      <c r="B14" s="390" t="s">
        <v>2041</v>
      </c>
      <c r="C14" s="391"/>
      <c r="D14" s="5"/>
      <c r="E14" s="5"/>
      <c r="F14" s="5"/>
      <c r="G14" s="5"/>
      <c r="H14" s="5"/>
      <c r="I14" s="5"/>
      <c r="J14" s="5"/>
      <c r="K14" s="5"/>
      <c r="L14" s="5"/>
      <c r="M14" s="5"/>
      <c r="N14" s="5"/>
      <c r="O14" s="5"/>
      <c r="P14" s="5"/>
    </row>
    <row r="15" spans="1:16" ht="45.75" hidden="1" customHeight="1" x14ac:dyDescent="0.2">
      <c r="A15" s="223" t="s">
        <v>2042</v>
      </c>
      <c r="B15" s="390" t="s">
        <v>2043</v>
      </c>
      <c r="C15" s="391"/>
      <c r="D15" s="5"/>
      <c r="E15" s="5"/>
      <c r="F15" s="5"/>
      <c r="G15" s="5"/>
      <c r="H15" s="5"/>
      <c r="I15" s="5"/>
      <c r="J15" s="5"/>
      <c r="K15" s="5"/>
      <c r="L15" s="5"/>
      <c r="M15" s="5"/>
      <c r="N15" s="5"/>
      <c r="O15" s="5"/>
      <c r="P15" s="5"/>
    </row>
    <row r="16" spans="1:16" ht="51" hidden="1" customHeight="1" x14ac:dyDescent="0.2">
      <c r="A16" s="223" t="s">
        <v>2044</v>
      </c>
      <c r="B16" s="390" t="s">
        <v>2045</v>
      </c>
      <c r="C16" s="391"/>
      <c r="D16" s="5"/>
      <c r="E16" s="5"/>
      <c r="F16" s="5"/>
      <c r="G16" s="5"/>
      <c r="H16" s="5"/>
      <c r="I16" s="5"/>
      <c r="J16" s="5"/>
      <c r="K16" s="5"/>
      <c r="L16" s="5"/>
      <c r="M16" s="5"/>
      <c r="N16" s="5"/>
      <c r="O16" s="5"/>
      <c r="P16" s="5"/>
    </row>
    <row r="17" spans="1:16" ht="27.75" hidden="1" customHeight="1" x14ac:dyDescent="0.2">
      <c r="A17" s="223" t="s">
        <v>2046</v>
      </c>
      <c r="B17" s="390" t="s">
        <v>2047</v>
      </c>
      <c r="C17" s="391"/>
      <c r="D17" s="5"/>
      <c r="E17" s="5"/>
      <c r="F17" s="5"/>
      <c r="G17" s="5"/>
      <c r="H17" s="5"/>
      <c r="I17" s="5"/>
      <c r="J17" s="5"/>
      <c r="K17" s="5"/>
      <c r="L17" s="5"/>
      <c r="M17" s="5"/>
      <c r="N17" s="5"/>
      <c r="O17" s="5"/>
      <c r="P17" s="5"/>
    </row>
    <row r="18" spans="1:16" ht="27.75"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30" hidden="1" customHeight="1" x14ac:dyDescent="0.2">
      <c r="A21" s="223" t="s">
        <v>2053</v>
      </c>
      <c r="B21" s="390" t="s">
        <v>2054</v>
      </c>
      <c r="C21" s="391"/>
      <c r="D21" s="5"/>
      <c r="E21" s="5"/>
      <c r="F21" s="5"/>
      <c r="G21" s="5"/>
      <c r="H21" s="5"/>
      <c r="I21" s="5"/>
      <c r="J21" s="5"/>
      <c r="K21" s="5"/>
      <c r="L21" s="5"/>
      <c r="M21" s="5"/>
      <c r="N21" s="5"/>
      <c r="O21" s="5"/>
      <c r="P21" s="5"/>
    </row>
    <row r="22" spans="1:16" ht="30" hidden="1" customHeight="1" x14ac:dyDescent="0.2">
      <c r="A22" s="223" t="s">
        <v>2055</v>
      </c>
      <c r="B22" s="390" t="s">
        <v>2056</v>
      </c>
      <c r="C22" s="391"/>
      <c r="D22" s="5"/>
      <c r="E22" s="5"/>
      <c r="F22" s="5"/>
      <c r="G22" s="5"/>
      <c r="H22" s="5"/>
      <c r="I22" s="5"/>
      <c r="J22" s="5"/>
      <c r="K22" s="5"/>
      <c r="L22" s="5"/>
      <c r="M22" s="5"/>
      <c r="N22" s="5"/>
      <c r="O22" s="5"/>
      <c r="P22" s="5"/>
    </row>
    <row r="23" spans="1:16" ht="30" hidden="1" customHeight="1" x14ac:dyDescent="0.2">
      <c r="A23" s="223" t="s">
        <v>2057</v>
      </c>
      <c r="B23" s="390" t="s">
        <v>2058</v>
      </c>
      <c r="C23" s="391"/>
      <c r="D23" s="5"/>
      <c r="E23" s="5"/>
      <c r="F23" s="5"/>
      <c r="G23" s="5"/>
      <c r="H23" s="5"/>
      <c r="I23" s="5"/>
      <c r="J23" s="5"/>
      <c r="K23" s="5"/>
      <c r="L23" s="5"/>
      <c r="M23" s="5"/>
      <c r="N23" s="5"/>
      <c r="O23" s="5"/>
      <c r="P23" s="5"/>
    </row>
    <row r="24" spans="1:16" ht="30" hidden="1" customHeight="1" x14ac:dyDescent="0.2">
      <c r="A24" s="223" t="s">
        <v>2059</v>
      </c>
      <c r="B24" s="390" t="s">
        <v>2060</v>
      </c>
      <c r="C24" s="391"/>
      <c r="D24" s="5"/>
      <c r="E24" s="5"/>
      <c r="F24" s="5"/>
      <c r="G24" s="5"/>
      <c r="H24" s="5"/>
      <c r="I24" s="5"/>
      <c r="J24" s="5"/>
      <c r="K24" s="5"/>
      <c r="L24" s="5"/>
      <c r="M24" s="5"/>
      <c r="N24" s="5"/>
      <c r="O24" s="5"/>
      <c r="P24" s="5"/>
    </row>
    <row r="25" spans="1:16" ht="30" hidden="1" customHeight="1" x14ac:dyDescent="0.2">
      <c r="A25" s="223" t="s">
        <v>2061</v>
      </c>
      <c r="B25" s="390" t="s">
        <v>2062</v>
      </c>
      <c r="C25" s="391"/>
      <c r="D25" s="5"/>
      <c r="E25" s="5"/>
      <c r="F25" s="5"/>
      <c r="G25" s="5"/>
      <c r="H25" s="5"/>
      <c r="I25" s="5"/>
      <c r="J25" s="5"/>
      <c r="K25" s="5"/>
      <c r="L25" s="5"/>
      <c r="M25" s="5"/>
      <c r="N25" s="5"/>
      <c r="O25" s="5"/>
      <c r="P25" s="5"/>
    </row>
    <row r="26" spans="1:16" ht="30" hidden="1" customHeight="1" x14ac:dyDescent="0.2">
      <c r="A26" s="223" t="s">
        <v>2063</v>
      </c>
      <c r="B26" s="390" t="s">
        <v>2064</v>
      </c>
      <c r="C26" s="391"/>
      <c r="D26" s="5"/>
      <c r="E26" s="5"/>
      <c r="F26" s="5"/>
      <c r="G26" s="5"/>
      <c r="H26" s="5"/>
      <c r="I26" s="5"/>
      <c r="J26" s="5"/>
      <c r="K26" s="5"/>
      <c r="L26" s="5"/>
      <c r="M26" s="5"/>
      <c r="N26" s="5"/>
      <c r="O26" s="5"/>
      <c r="P26" s="5"/>
    </row>
    <row r="27" spans="1:16" ht="70.5" hidden="1" customHeight="1" x14ac:dyDescent="0.2">
      <c r="A27" s="223" t="s">
        <v>2065</v>
      </c>
      <c r="B27" s="390" t="s">
        <v>2066</v>
      </c>
      <c r="C27" s="391"/>
      <c r="D27" s="5"/>
      <c r="E27" s="5"/>
      <c r="F27" s="5"/>
      <c r="G27" s="5"/>
      <c r="H27" s="5"/>
      <c r="I27" s="5"/>
      <c r="J27" s="5"/>
      <c r="K27" s="5"/>
      <c r="L27" s="5"/>
      <c r="M27" s="5"/>
      <c r="N27" s="5"/>
      <c r="O27" s="5"/>
      <c r="P27" s="5"/>
    </row>
    <row r="28" spans="1:16" ht="48"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 hidden="1" customHeight="1" x14ac:dyDescent="0.2">
      <c r="A34" s="223" t="s">
        <v>2079</v>
      </c>
      <c r="B34" s="390" t="s">
        <v>2080</v>
      </c>
      <c r="C34" s="391"/>
      <c r="D34" s="5"/>
      <c r="E34" s="5"/>
      <c r="F34" s="5"/>
      <c r="G34" s="5"/>
      <c r="H34" s="5"/>
      <c r="I34" s="5"/>
      <c r="J34" s="5"/>
      <c r="K34" s="5"/>
      <c r="L34" s="5"/>
      <c r="M34" s="5"/>
      <c r="N34" s="5"/>
      <c r="O34" s="5"/>
      <c r="P34" s="5"/>
    </row>
    <row r="35" spans="1:16" ht="70.5" hidden="1" customHeight="1" x14ac:dyDescent="0.2">
      <c r="A35" s="223" t="s">
        <v>2081</v>
      </c>
      <c r="B35" s="390" t="s">
        <v>2082</v>
      </c>
      <c r="C35" s="391"/>
      <c r="D35" s="5"/>
      <c r="E35" s="5"/>
      <c r="F35" s="5"/>
      <c r="G35" s="5"/>
      <c r="H35" s="5"/>
      <c r="I35" s="5"/>
      <c r="J35" s="5"/>
      <c r="K35" s="5"/>
      <c r="L35" s="5"/>
      <c r="M35" s="5"/>
      <c r="N35" s="5"/>
      <c r="O35" s="5"/>
      <c r="P35" s="5"/>
    </row>
    <row r="36" spans="1:16" ht="45.75" hidden="1" customHeight="1" x14ac:dyDescent="0.2">
      <c r="A36" s="223" t="s">
        <v>2083</v>
      </c>
      <c r="B36" s="390" t="s">
        <v>2084</v>
      </c>
      <c r="C36" s="391"/>
      <c r="D36" s="5"/>
      <c r="E36" s="5"/>
      <c r="F36" s="5"/>
      <c r="G36" s="5"/>
      <c r="H36" s="5"/>
      <c r="I36" s="5"/>
      <c r="J36" s="5"/>
      <c r="K36" s="5"/>
      <c r="L36" s="5"/>
      <c r="M36" s="5"/>
      <c r="N36" s="5"/>
      <c r="O36" s="5"/>
      <c r="P36" s="5"/>
    </row>
    <row r="37" spans="1:16" ht="54.7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 hidden="1" customHeight="1" x14ac:dyDescent="0.2">
      <c r="A39" s="223" t="s">
        <v>2089</v>
      </c>
      <c r="B39" s="390" t="s">
        <v>2090</v>
      </c>
      <c r="C39" s="391"/>
      <c r="D39" s="5"/>
      <c r="E39" s="5"/>
      <c r="F39" s="5"/>
      <c r="G39" s="5"/>
      <c r="H39" s="5"/>
      <c r="I39" s="5"/>
      <c r="J39" s="5"/>
      <c r="K39" s="5"/>
      <c r="L39" s="5"/>
      <c r="M39" s="5"/>
      <c r="N39" s="5"/>
      <c r="O39" s="5"/>
      <c r="P39" s="5"/>
    </row>
    <row r="40" spans="1:16" ht="53.25"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75" hidden="1" customHeight="1" x14ac:dyDescent="0.2">
      <c r="A42" s="223" t="s">
        <v>2095</v>
      </c>
      <c r="B42" s="390" t="s">
        <v>2096</v>
      </c>
      <c r="C42" s="391"/>
      <c r="D42" s="5"/>
      <c r="E42" s="5"/>
      <c r="F42" s="5"/>
      <c r="G42" s="5"/>
      <c r="H42" s="5"/>
      <c r="I42" s="5"/>
      <c r="J42" s="5"/>
      <c r="K42" s="5"/>
      <c r="L42" s="5"/>
      <c r="M42" s="5"/>
      <c r="N42" s="5"/>
      <c r="O42" s="5"/>
      <c r="P42" s="5"/>
    </row>
    <row r="43" spans="1:16" ht="84" hidden="1" customHeight="1" x14ac:dyDescent="0.2">
      <c r="A43" s="223" t="s">
        <v>2097</v>
      </c>
      <c r="B43" s="390" t="s">
        <v>2098</v>
      </c>
      <c r="C43" s="391"/>
      <c r="D43" s="5"/>
      <c r="E43" s="5"/>
      <c r="F43" s="5"/>
      <c r="G43" s="5"/>
      <c r="H43" s="5"/>
      <c r="I43" s="5"/>
      <c r="J43" s="5"/>
      <c r="K43" s="5"/>
      <c r="L43" s="5"/>
      <c r="M43" s="5"/>
      <c r="N43" s="5"/>
      <c r="O43" s="5"/>
      <c r="P43" s="5"/>
    </row>
    <row r="44" spans="1:16" ht="48" hidden="1" customHeight="1" x14ac:dyDescent="0.2">
      <c r="A44" s="223" t="s">
        <v>2099</v>
      </c>
      <c r="B44" s="390" t="s">
        <v>2100</v>
      </c>
      <c r="C44" s="391"/>
      <c r="D44" s="5"/>
      <c r="E44" s="5"/>
      <c r="F44" s="5"/>
      <c r="G44" s="5"/>
      <c r="H44" s="5"/>
      <c r="I44" s="5"/>
      <c r="J44" s="5"/>
      <c r="K44" s="5"/>
      <c r="L44" s="5"/>
      <c r="M44" s="5"/>
      <c r="N44" s="5"/>
      <c r="O44" s="5"/>
      <c r="P44" s="5"/>
    </row>
    <row r="45" spans="1:16" ht="57"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395" t="s">
        <v>2104</v>
      </c>
      <c r="C46" s="391"/>
      <c r="D46" s="5"/>
      <c r="E46" s="5"/>
      <c r="F46" s="5"/>
      <c r="G46" s="5"/>
      <c r="H46" s="5"/>
      <c r="I46" s="5"/>
      <c r="J46" s="5"/>
      <c r="K46" s="5"/>
      <c r="L46" s="5"/>
      <c r="M46" s="5"/>
      <c r="N46" s="5"/>
      <c r="O46" s="5"/>
      <c r="P46" s="5"/>
    </row>
    <row r="47" spans="1:16" ht="66" hidden="1" customHeight="1" x14ac:dyDescent="0.2">
      <c r="A47" s="39" t="s">
        <v>2105</v>
      </c>
      <c r="B47" s="396" t="s">
        <v>2106</v>
      </c>
      <c r="C47" s="396"/>
      <c r="D47" s="5"/>
      <c r="E47" s="5"/>
      <c r="F47" s="5"/>
      <c r="G47" s="5"/>
      <c r="H47" s="5"/>
      <c r="I47" s="5"/>
      <c r="J47" s="5"/>
      <c r="K47" s="5"/>
      <c r="L47" s="5"/>
      <c r="M47" s="5"/>
      <c r="N47" s="5"/>
      <c r="O47" s="5"/>
      <c r="P47" s="5"/>
    </row>
    <row r="48" spans="1:16" ht="123.75" customHeight="1" x14ac:dyDescent="0.2">
      <c r="A48" s="202" t="s">
        <v>2107</v>
      </c>
      <c r="B48" s="394" t="s">
        <v>2108</v>
      </c>
      <c r="C48" s="393"/>
      <c r="D48" s="5"/>
      <c r="E48" s="5"/>
      <c r="F48" s="5"/>
      <c r="G48" s="5"/>
      <c r="H48" s="5"/>
      <c r="I48" s="5"/>
      <c r="J48" s="5"/>
      <c r="K48" s="5"/>
      <c r="L48" s="5"/>
      <c r="M48" s="5"/>
      <c r="N48" s="5"/>
      <c r="O48" s="5"/>
      <c r="P48" s="5"/>
    </row>
    <row r="49" spans="1:16" ht="34.5" customHeight="1" x14ac:dyDescent="0.2">
      <c r="A49" s="202" t="s">
        <v>2109</v>
      </c>
      <c r="B49" s="392" t="s">
        <v>2110</v>
      </c>
      <c r="C49" s="393"/>
      <c r="D49" s="5"/>
      <c r="E49" s="5"/>
      <c r="F49" s="5"/>
      <c r="G49" s="5"/>
      <c r="H49" s="5"/>
      <c r="I49" s="5"/>
      <c r="J49" s="5"/>
      <c r="K49" s="5"/>
      <c r="L49" s="5"/>
      <c r="M49" s="5"/>
      <c r="N49" s="5"/>
      <c r="O49" s="5"/>
      <c r="P49" s="5"/>
    </row>
    <row r="50" spans="1:16" ht="34.5" customHeight="1" x14ac:dyDescent="0.2">
      <c r="A50" s="202" t="s">
        <v>2111</v>
      </c>
      <c r="B50" s="392" t="s">
        <v>2112</v>
      </c>
      <c r="C50" s="393"/>
      <c r="D50" s="5"/>
      <c r="E50" s="5"/>
      <c r="F50" s="5"/>
      <c r="G50" s="5"/>
      <c r="H50" s="5"/>
      <c r="I50" s="5"/>
      <c r="J50" s="5"/>
      <c r="K50" s="5"/>
      <c r="L50" s="5"/>
      <c r="M50" s="5"/>
      <c r="N50" s="5"/>
      <c r="O50" s="5"/>
      <c r="P50" s="5"/>
    </row>
    <row r="51" spans="1:16" ht="31.5" customHeight="1" x14ac:dyDescent="0.2">
      <c r="A51" s="224" t="s">
        <v>2113</v>
      </c>
      <c r="B51" s="390" t="s">
        <v>2114</v>
      </c>
      <c r="C51" s="391"/>
      <c r="D51" s="5"/>
      <c r="E51" s="5"/>
      <c r="F51" s="5"/>
      <c r="G51" s="5"/>
      <c r="H51" s="5"/>
      <c r="I51" s="5"/>
      <c r="J51" s="5"/>
      <c r="K51" s="5"/>
      <c r="L51" s="5"/>
      <c r="M51" s="5"/>
      <c r="N51" s="5"/>
      <c r="O51" s="5"/>
      <c r="P51" s="5"/>
    </row>
    <row r="52" spans="1:16" ht="31.5" customHeight="1" x14ac:dyDescent="0.2">
      <c r="A52" s="224" t="s">
        <v>2115</v>
      </c>
      <c r="B52" s="390" t="s">
        <v>2116</v>
      </c>
      <c r="C52" s="391"/>
      <c r="D52" s="5"/>
      <c r="E52" s="5"/>
      <c r="F52" s="5"/>
      <c r="G52" s="5"/>
      <c r="H52" s="5"/>
      <c r="I52" s="5"/>
      <c r="J52" s="5"/>
      <c r="K52" s="5"/>
      <c r="L52" s="5"/>
      <c r="M52" s="5"/>
      <c r="N52" s="5"/>
      <c r="O52" s="5"/>
      <c r="P52" s="5"/>
    </row>
    <row r="53" spans="1:16" ht="31.5" customHeight="1" x14ac:dyDescent="0.2">
      <c r="A53" s="224" t="s">
        <v>2117</v>
      </c>
      <c r="B53" s="397" t="s">
        <v>2118</v>
      </c>
      <c r="C53" s="398"/>
      <c r="D53" s="5"/>
      <c r="E53" s="5"/>
      <c r="F53" s="5"/>
      <c r="G53" s="5"/>
      <c r="H53" s="5"/>
      <c r="I53" s="5"/>
      <c r="J53" s="5"/>
      <c r="K53" s="5"/>
      <c r="L53" s="5"/>
      <c r="M53" s="5"/>
      <c r="N53" s="5"/>
      <c r="O53" s="5"/>
      <c r="P53" s="5"/>
    </row>
    <row r="54" spans="1:16" ht="31.5" customHeight="1" x14ac:dyDescent="0.2">
      <c r="A54" s="224" t="s">
        <v>2119</v>
      </c>
      <c r="B54" s="397" t="s">
        <v>2120</v>
      </c>
      <c r="C54" s="398"/>
      <c r="D54" s="5"/>
      <c r="E54" s="5"/>
      <c r="F54" s="5"/>
      <c r="G54" s="5"/>
      <c r="H54" s="5"/>
      <c r="I54" s="5"/>
      <c r="J54" s="5"/>
      <c r="K54" s="5"/>
      <c r="L54" s="5"/>
      <c r="M54" s="5"/>
      <c r="N54" s="5"/>
      <c r="O54" s="5"/>
      <c r="P54" s="5"/>
    </row>
    <row r="55" spans="1:16" ht="54.6" customHeight="1" x14ac:dyDescent="0.2">
      <c r="A55" s="224" t="s">
        <v>2121</v>
      </c>
      <c r="B55" s="397" t="s">
        <v>2122</v>
      </c>
      <c r="C55" s="398"/>
      <c r="D55" s="5"/>
      <c r="E55" s="5"/>
      <c r="F55" s="5"/>
      <c r="G55" s="5"/>
      <c r="H55" s="5"/>
      <c r="I55" s="5"/>
      <c r="J55" s="5"/>
      <c r="K55" s="5"/>
      <c r="L55" s="5"/>
      <c r="M55" s="5"/>
      <c r="N55" s="5"/>
      <c r="O55" s="5"/>
      <c r="P55" s="5"/>
    </row>
    <row r="56" spans="1:16" ht="54.6" customHeight="1" x14ac:dyDescent="0.2">
      <c r="A56" s="224" t="s">
        <v>2123</v>
      </c>
      <c r="B56" s="397" t="s">
        <v>2124</v>
      </c>
      <c r="C56" s="398"/>
      <c r="D56" s="5"/>
      <c r="E56" s="5"/>
      <c r="F56" s="5"/>
      <c r="G56" s="5"/>
      <c r="H56" s="5"/>
      <c r="I56" s="5"/>
      <c r="J56" s="5"/>
      <c r="K56" s="5"/>
      <c r="L56" s="5"/>
      <c r="M56" s="5"/>
      <c r="N56" s="5"/>
      <c r="O56" s="5"/>
      <c r="P56" s="5"/>
    </row>
    <row r="57" spans="1:16" ht="54" customHeight="1" x14ac:dyDescent="0.2">
      <c r="A57" s="224" t="s">
        <v>2125</v>
      </c>
      <c r="B57" s="397" t="s">
        <v>2126</v>
      </c>
      <c r="C57" s="398"/>
      <c r="D57" s="5"/>
      <c r="E57" s="5"/>
      <c r="F57" s="5"/>
      <c r="G57" s="5"/>
      <c r="H57" s="5"/>
      <c r="I57" s="5"/>
      <c r="J57" s="5"/>
      <c r="K57" s="5"/>
      <c r="L57" s="5"/>
      <c r="M57" s="5"/>
      <c r="N57" s="5"/>
      <c r="O57" s="5"/>
      <c r="P57" s="5"/>
    </row>
    <row r="58" spans="1:16" ht="31.15" customHeight="1" x14ac:dyDescent="0.2">
      <c r="A58" s="268" t="s">
        <v>2127</v>
      </c>
      <c r="B58" s="388" t="s">
        <v>2128</v>
      </c>
      <c r="C58" s="389"/>
      <c r="D58" s="5"/>
      <c r="E58" s="5"/>
      <c r="F58" s="5"/>
      <c r="G58" s="5"/>
      <c r="H58" s="5"/>
      <c r="I58" s="5"/>
      <c r="J58" s="5"/>
      <c r="K58" s="5"/>
      <c r="L58" s="5"/>
      <c r="M58" s="5"/>
      <c r="N58" s="5"/>
      <c r="O58" s="5"/>
      <c r="P58" s="5"/>
    </row>
    <row r="59" spans="1:16" ht="46.5" customHeight="1" x14ac:dyDescent="0.2">
      <c r="A59" s="299" t="s">
        <v>2129</v>
      </c>
      <c r="B59" s="403" t="s">
        <v>2130</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1970</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6" t="s">
        <v>1972</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40682</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25" t="s">
        <v>1976</v>
      </c>
      <c r="F7" s="358" t="s">
        <v>1977</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25"/>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1981</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1983</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1984</v>
      </c>
      <c r="G12" s="349"/>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25"/>
      <c r="F13" s="322" t="s">
        <v>1988</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1977</v>
      </c>
      <c r="B17" s="329" t="str">
        <f>'PR-RAS'!B6</f>
        <v>PRIHODI POSLOVANJA (šifre 61+62+63+64+65+66+67+68)</v>
      </c>
      <c r="C17" s="330"/>
      <c r="D17" s="330"/>
      <c r="E17" s="330"/>
      <c r="F17" s="331"/>
      <c r="G17" s="28" t="str">
        <f>'PR-RAS'!C6</f>
        <v>6</v>
      </c>
      <c r="H17" s="273">
        <f>'PR-RAS'!D6</f>
        <v>1795803.54</v>
      </c>
      <c r="I17" s="273">
        <f>'PR-RAS'!E6</f>
        <v>1397615.4800000002</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656977.91</v>
      </c>
      <c r="I18" s="273">
        <f>'PR-RAS'!E152</f>
        <v>879972.32000000007</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28089.829999999842</v>
      </c>
      <c r="I20" s="273">
        <f>'PR-RAS'!E650</f>
        <v>52025.629999999888</v>
      </c>
      <c r="J20" s="5"/>
      <c r="K20" s="5"/>
      <c r="L20" s="5"/>
      <c r="M20" s="5"/>
      <c r="N20" s="5"/>
      <c r="O20" s="5"/>
      <c r="P20" s="5"/>
      <c r="Q20" s="5"/>
      <c r="R20" s="5"/>
      <c r="S20" s="5"/>
      <c r="T20" s="5"/>
      <c r="U20" s="5"/>
      <c r="V20" s="5"/>
      <c r="W20" s="5"/>
    </row>
    <row r="21" spans="1:23" ht="29.25" customHeight="1" x14ac:dyDescent="0.2">
      <c r="A21" s="200" t="s">
        <v>1989</v>
      </c>
      <c r="B21" s="326" t="s">
        <v>8</v>
      </c>
      <c r="C21" s="327"/>
      <c r="D21" s="327"/>
      <c r="E21" s="327"/>
      <c r="F21" s="328"/>
      <c r="G21" s="201" t="s">
        <v>9</v>
      </c>
      <c r="H21" s="263" t="s">
        <v>1990</v>
      </c>
      <c r="I21" s="264" t="s">
        <v>1991</v>
      </c>
      <c r="J21" s="5"/>
      <c r="K21" s="5"/>
      <c r="L21" s="5"/>
      <c r="M21" s="5"/>
      <c r="N21" s="5"/>
      <c r="O21" s="5"/>
      <c r="P21" s="5"/>
      <c r="Q21" s="5"/>
      <c r="R21" s="5"/>
      <c r="S21" s="5"/>
      <c r="T21" s="5"/>
      <c r="U21" s="5"/>
      <c r="V21" s="5"/>
      <c r="W21" s="5"/>
    </row>
    <row r="22" spans="1:23" ht="12.75" customHeight="1" x14ac:dyDescent="0.2">
      <c r="A22" s="345" t="s">
        <v>1980</v>
      </c>
      <c r="B22" s="329" t="str">
        <f>BILANCA!B7</f>
        <v>Nefinancijska imovina (šifre 01+02+03+04+05+06)</v>
      </c>
      <c r="C22" s="330"/>
      <c r="D22" s="330"/>
      <c r="E22" s="330"/>
      <c r="F22" s="331"/>
      <c r="G22" s="126" t="str">
        <f>BILANCA!C7</f>
        <v>B002</v>
      </c>
      <c r="H22" s="273">
        <f>BILANCA!D7</f>
        <v>4718261.26</v>
      </c>
      <c r="I22" s="273">
        <f>BILANCA!E7</f>
        <v>5172657.7699999996</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23274.42</v>
      </c>
      <c r="I23" s="273">
        <f>BILANCA!E69</f>
        <v>12438.07</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43364.25</v>
      </c>
      <c r="I24" s="273">
        <f>BILANCA!E177</f>
        <v>64185.05</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4698171.43</v>
      </c>
      <c r="I25" s="273">
        <f>BILANCA!E251</f>
        <v>5120910.79</v>
      </c>
      <c r="J25" s="5"/>
      <c r="K25" s="5"/>
      <c r="L25" s="5"/>
      <c r="M25" s="5"/>
      <c r="N25" s="5"/>
      <c r="O25" s="5"/>
      <c r="P25" s="5"/>
      <c r="Q25" s="5"/>
      <c r="R25" s="5"/>
      <c r="S25" s="5"/>
      <c r="T25" s="5"/>
      <c r="U25" s="5"/>
      <c r="V25" s="5"/>
      <c r="W25" s="5"/>
    </row>
    <row r="26" spans="1:23" ht="48" x14ac:dyDescent="0.2">
      <c r="A26" s="200" t="s">
        <v>1989</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1992</v>
      </c>
      <c r="B27" s="329" t="str">
        <f>'RAS-funkcijski'!B5</f>
        <v>Opće javne usluge (šifre 011+012+013+014 do 018)</v>
      </c>
      <c r="C27" s="330"/>
      <c r="D27" s="330"/>
      <c r="E27" s="330"/>
      <c r="F27" s="331"/>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3079861.69</v>
      </c>
      <c r="I31" s="273">
        <f>'RAS-funkcijski'!E141</f>
        <v>1393150.85</v>
      </c>
      <c r="J31" s="5"/>
      <c r="K31" s="5"/>
      <c r="L31" s="5"/>
      <c r="M31" s="5"/>
      <c r="N31" s="5"/>
      <c r="O31" s="5"/>
      <c r="P31" s="5"/>
      <c r="Q31" s="5"/>
      <c r="R31" s="5"/>
      <c r="S31" s="5"/>
      <c r="T31" s="5"/>
      <c r="U31" s="5"/>
      <c r="V31" s="5"/>
      <c r="W31" s="5"/>
    </row>
    <row r="32" spans="1:23" ht="29.25" customHeight="1" x14ac:dyDescent="0.2">
      <c r="A32" s="200" t="s">
        <v>1989</v>
      </c>
      <c r="B32" s="326" t="s">
        <v>8</v>
      </c>
      <c r="C32" s="327"/>
      <c r="D32" s="327"/>
      <c r="E32" s="327"/>
      <c r="F32" s="328"/>
      <c r="G32" s="201" t="s">
        <v>9</v>
      </c>
      <c r="H32" s="263" t="s">
        <v>1993</v>
      </c>
      <c r="I32" s="264" t="s">
        <v>1994</v>
      </c>
      <c r="J32" s="5"/>
      <c r="K32" s="5"/>
      <c r="L32" s="5"/>
      <c r="M32" s="5"/>
      <c r="N32" s="5"/>
      <c r="O32" s="5"/>
      <c r="P32" s="5"/>
      <c r="Q32" s="5"/>
      <c r="R32" s="5"/>
      <c r="S32" s="5"/>
      <c r="T32" s="5"/>
      <c r="U32" s="5"/>
      <c r="V32" s="5"/>
      <c r="W32" s="5"/>
    </row>
    <row r="33" spans="1:23" ht="12.75" customHeight="1" x14ac:dyDescent="0.2">
      <c r="A33" s="345" t="s">
        <v>1982</v>
      </c>
      <c r="B33" s="342" t="str">
        <f>'P-VRIO'!B5</f>
        <v>Promjene u vrijednosti i obujmu imovine (šifre 91511+91512)</v>
      </c>
      <c r="C33" s="330"/>
      <c r="D33" s="330"/>
      <c r="E33" s="330"/>
      <c r="F33" s="331"/>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26" t="s">
        <v>8</v>
      </c>
      <c r="C37" s="327"/>
      <c r="D37" s="327"/>
      <c r="E37" s="327"/>
      <c r="F37" s="328"/>
      <c r="G37" s="201" t="s">
        <v>9</v>
      </c>
      <c r="H37" s="263" t="s">
        <v>1990</v>
      </c>
      <c r="I37" s="264" t="s">
        <v>1951</v>
      </c>
      <c r="J37" s="5"/>
      <c r="K37" s="5"/>
      <c r="L37" s="5"/>
      <c r="M37" s="5"/>
      <c r="N37" s="5"/>
      <c r="O37" s="5"/>
      <c r="P37" s="5"/>
      <c r="Q37" s="5"/>
      <c r="R37" s="5"/>
      <c r="S37" s="5"/>
      <c r="T37" s="5"/>
      <c r="U37" s="5"/>
      <c r="V37" s="5"/>
      <c r="W37" s="5"/>
    </row>
    <row r="38" spans="1:23" ht="12.75" customHeight="1" x14ac:dyDescent="0.2">
      <c r="A38" s="345" t="s">
        <v>1983</v>
      </c>
      <c r="B38" s="329" t="str">
        <f>OBVEZE!B5</f>
        <v>Stanje obveza 1. siječnja (=stanju obveza iz Izvještaja o obvezama na 31. prosinca prethodne godine)</v>
      </c>
      <c r="C38" s="330"/>
      <c r="D38" s="330"/>
      <c r="E38" s="330"/>
      <c r="F38" s="331"/>
      <c r="G38" s="126" t="str">
        <f>OBVEZE!C5</f>
        <v>V001</v>
      </c>
      <c r="H38" s="273">
        <f>OBVEZE!D5</f>
        <v>43364.25</v>
      </c>
      <c r="I38" s="273" t="s">
        <v>1995</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1995</v>
      </c>
      <c r="I39" s="273">
        <f>OBVEZE!D44</f>
        <v>64185.050000000047</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1995</v>
      </c>
      <c r="I40" s="273">
        <f>OBVEZE!D45</f>
        <v>331.26</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1995</v>
      </c>
      <c r="I41" s="274">
        <f>OBVEZE!D104</f>
        <v>63853.79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1996</v>
      </c>
      <c r="F44" s="340"/>
      <c r="G44" s="229"/>
      <c r="H44" s="341" t="s">
        <v>1997</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31" zoomScaleNormal="100" workbookViewId="0">
      <selection activeCell="I307" sqref="I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1795803.54</v>
      </c>
      <c r="E6" s="60">
        <f>E7+E43+E49+E82+E106+E125+E134+E140</f>
        <v>1397615.4800000002</v>
      </c>
      <c r="F6" s="45">
        <f t="shared" ref="F6:F69" si="0">IF(D6&lt;&gt;0,IF(E6/D6&gt;=100,"&gt;&gt;100",E6/D6*100),"-")</f>
        <v>77.826747128474878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237.01</v>
      </c>
      <c r="E49" s="60">
        <f>E50+E53+E58+E61+E64+E68+E71+E74+E77</f>
        <v>0</v>
      </c>
      <c r="F49" s="45">
        <f t="shared" si="0"/>
        <v>0</v>
      </c>
    </row>
    <row r="50" spans="1:6" ht="12.75" customHeight="1" x14ac:dyDescent="0.2">
      <c r="A50" s="63">
        <v>631</v>
      </c>
      <c r="B50" s="65" t="s">
        <v>103</v>
      </c>
      <c r="C50" s="247" t="s">
        <v>104</v>
      </c>
      <c r="D50" s="60">
        <f>D51+D52</f>
        <v>237.01</v>
      </c>
      <c r="E50" s="60">
        <f>E51+E52</f>
        <v>0</v>
      </c>
      <c r="F50" s="45">
        <f t="shared" si="0"/>
        <v>0</v>
      </c>
    </row>
    <row r="51" spans="1:6" ht="12.75" customHeight="1" x14ac:dyDescent="0.2">
      <c r="A51" s="63">
        <v>6311</v>
      </c>
      <c r="B51" s="65" t="s">
        <v>105</v>
      </c>
      <c r="C51" s="247" t="s">
        <v>106</v>
      </c>
      <c r="D51" s="194">
        <v>237.01</v>
      </c>
      <c r="E51" s="194">
        <v>0</v>
      </c>
      <c r="F51" s="45">
        <f t="shared" si="0"/>
        <v>0</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75.56</v>
      </c>
      <c r="E82" s="60">
        <f>E83+E91+E98</f>
        <v>12.88</v>
      </c>
      <c r="F82" s="45">
        <f t="shared" si="1"/>
        <v>17.046056114346214</v>
      </c>
    </row>
    <row r="83" spans="1:6" ht="12.75" customHeight="1" x14ac:dyDescent="0.2">
      <c r="A83" s="63">
        <v>641</v>
      </c>
      <c r="B83" s="64" t="s">
        <v>169</v>
      </c>
      <c r="C83" s="247" t="s">
        <v>170</v>
      </c>
      <c r="D83" s="60">
        <f>SUM(D84:D90)</f>
        <v>75.56</v>
      </c>
      <c r="E83" s="60">
        <f>SUM(E84:E90)</f>
        <v>12.88</v>
      </c>
      <c r="F83" s="45">
        <f t="shared" si="1"/>
        <v>17.046056114346214</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75.56</v>
      </c>
      <c r="E85" s="194">
        <v>12.88</v>
      </c>
      <c r="F85" s="45">
        <f t="shared" si="1"/>
        <v>17.046056114346214</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3171</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3171</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3171</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v>0</v>
      </c>
      <c r="E124" s="192">
        <v>0</v>
      </c>
      <c r="F124" s="71" t="str">
        <f t="shared" si="1"/>
        <v>-</v>
      </c>
    </row>
    <row r="125" spans="1:6" ht="24" x14ac:dyDescent="0.2">
      <c r="A125" s="63">
        <v>66</v>
      </c>
      <c r="B125" s="182" t="s">
        <v>253</v>
      </c>
      <c r="C125" s="247" t="s">
        <v>254</v>
      </c>
      <c r="D125" s="60">
        <f>D126+D129</f>
        <v>40967.699999999997</v>
      </c>
      <c r="E125" s="60">
        <f>E126+E129</f>
        <v>21660.9</v>
      </c>
      <c r="F125" s="45">
        <f t="shared" si="1"/>
        <v>52.873117114214374</v>
      </c>
    </row>
    <row r="126" spans="1:6" ht="12.75" customHeight="1" x14ac:dyDescent="0.2">
      <c r="A126" s="63">
        <v>661</v>
      </c>
      <c r="B126" s="65" t="s">
        <v>255</v>
      </c>
      <c r="C126" s="247" t="s">
        <v>256</v>
      </c>
      <c r="D126" s="60">
        <f>SUM(D127:D128)</f>
        <v>900</v>
      </c>
      <c r="E126" s="60">
        <f>SUM(E127:E128)</f>
        <v>8701.9</v>
      </c>
      <c r="F126" s="45">
        <f t="shared" si="1"/>
        <v>966.87777777777774</v>
      </c>
    </row>
    <row r="127" spans="1:6" ht="12.75" customHeight="1" x14ac:dyDescent="0.2">
      <c r="A127" s="63">
        <v>6614</v>
      </c>
      <c r="B127" s="65" t="s">
        <v>257</v>
      </c>
      <c r="C127" s="247" t="s">
        <v>258</v>
      </c>
      <c r="D127" s="194">
        <v>0</v>
      </c>
      <c r="E127" s="194">
        <v>701.9</v>
      </c>
      <c r="F127" s="45" t="str">
        <f t="shared" si="1"/>
        <v>-</v>
      </c>
    </row>
    <row r="128" spans="1:6" ht="12.75" customHeight="1" x14ac:dyDescent="0.2">
      <c r="A128" s="63">
        <v>6615</v>
      </c>
      <c r="B128" s="65" t="s">
        <v>259</v>
      </c>
      <c r="C128" s="247" t="s">
        <v>260</v>
      </c>
      <c r="D128" s="194">
        <v>900</v>
      </c>
      <c r="E128" s="194">
        <v>8000</v>
      </c>
      <c r="F128" s="45">
        <f t="shared" si="1"/>
        <v>888.88888888888891</v>
      </c>
    </row>
    <row r="129" spans="1:6" ht="36" x14ac:dyDescent="0.2">
      <c r="A129" s="63">
        <v>663</v>
      </c>
      <c r="B129" s="182" t="s">
        <v>261</v>
      </c>
      <c r="C129" s="247" t="s">
        <v>262</v>
      </c>
      <c r="D129" s="60">
        <f>SUM(D130:D133)</f>
        <v>40067.699999999997</v>
      </c>
      <c r="E129" s="60">
        <f>SUM(E130:E133)</f>
        <v>12959</v>
      </c>
      <c r="F129" s="45">
        <f t="shared" si="1"/>
        <v>32.34275987890495</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40067.699999999997</v>
      </c>
      <c r="E131" s="194">
        <v>12959</v>
      </c>
      <c r="F131" s="45">
        <f t="shared" si="1"/>
        <v>32.34275987890495</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1754523.27</v>
      </c>
      <c r="E134" s="60">
        <f>E135+E139</f>
        <v>1372752.2000000002</v>
      </c>
      <c r="F134" s="45">
        <f t="shared" ref="F134:F197" si="2">IF(D134&lt;&gt;0,IF(E134/D134&gt;=100,"&gt;&gt;100",E134/D134*100),"-")</f>
        <v>78.240751973611623</v>
      </c>
    </row>
    <row r="135" spans="1:6" ht="24" x14ac:dyDescent="0.2">
      <c r="A135" s="63">
        <v>671</v>
      </c>
      <c r="B135" s="182" t="s">
        <v>273</v>
      </c>
      <c r="C135" s="247" t="s">
        <v>274</v>
      </c>
      <c r="D135" s="60">
        <f>SUM(D136:D138)</f>
        <v>1754523.27</v>
      </c>
      <c r="E135" s="60">
        <f>SUM(E136:E138)</f>
        <v>1372752.2000000002</v>
      </c>
      <c r="F135" s="45">
        <f t="shared" si="2"/>
        <v>78.240751973611623</v>
      </c>
    </row>
    <row r="136" spans="1:6" ht="12.75" customHeight="1" x14ac:dyDescent="0.2">
      <c r="A136" s="63">
        <v>6711</v>
      </c>
      <c r="B136" s="65" t="s">
        <v>275</v>
      </c>
      <c r="C136" s="247" t="s">
        <v>276</v>
      </c>
      <c r="D136" s="194">
        <v>640537.37</v>
      </c>
      <c r="E136" s="194">
        <v>874237.67</v>
      </c>
      <c r="F136" s="45">
        <f t="shared" si="2"/>
        <v>136.48503755526394</v>
      </c>
    </row>
    <row r="137" spans="1:6" ht="24" x14ac:dyDescent="0.2">
      <c r="A137" s="63">
        <v>6712</v>
      </c>
      <c r="B137" s="182" t="s">
        <v>277</v>
      </c>
      <c r="C137" s="247" t="s">
        <v>278</v>
      </c>
      <c r="D137" s="194">
        <v>1113985.8999999999</v>
      </c>
      <c r="E137" s="194">
        <v>498514.53</v>
      </c>
      <c r="F137" s="45">
        <f t="shared" si="2"/>
        <v>44.750524221177315</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18.5</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18.5</v>
      </c>
      <c r="F151" s="45" t="str">
        <f t="shared" si="2"/>
        <v>-</v>
      </c>
    </row>
    <row r="152" spans="1:6" ht="12.75" customHeight="1" x14ac:dyDescent="0.2">
      <c r="A152" s="63">
        <v>3</v>
      </c>
      <c r="B152" s="64" t="s">
        <v>307</v>
      </c>
      <c r="C152" s="247" t="s">
        <v>13</v>
      </c>
      <c r="D152" s="60">
        <f>D153+D164+D202+D221+D230+D262+D273</f>
        <v>656977.91</v>
      </c>
      <c r="E152" s="60">
        <f>E153+E164+E202+E221+E230+E262+E273</f>
        <v>879972.32000000007</v>
      </c>
      <c r="F152" s="45">
        <f t="shared" si="2"/>
        <v>133.94245173327062</v>
      </c>
    </row>
    <row r="153" spans="1:6" ht="12.75" customHeight="1" x14ac:dyDescent="0.2">
      <c r="A153" s="63">
        <v>31</v>
      </c>
      <c r="B153" s="64" t="s">
        <v>308</v>
      </c>
      <c r="C153" s="247" t="s">
        <v>309</v>
      </c>
      <c r="D153" s="60">
        <f>D154+D159+D160</f>
        <v>297799.42</v>
      </c>
      <c r="E153" s="60">
        <f>E154+E159+E160</f>
        <v>422439.31000000006</v>
      </c>
      <c r="F153" s="45">
        <f t="shared" si="2"/>
        <v>141.8536375927126</v>
      </c>
    </row>
    <row r="154" spans="1:6" ht="12.75" customHeight="1" x14ac:dyDescent="0.2">
      <c r="A154" s="63">
        <v>311</v>
      </c>
      <c r="B154" s="64" t="s">
        <v>310</v>
      </c>
      <c r="C154" s="247" t="s">
        <v>311</v>
      </c>
      <c r="D154" s="60">
        <f>SUM(D155:D158)</f>
        <v>248204.28</v>
      </c>
      <c r="E154" s="60">
        <f>SUM(E155:E158)</f>
        <v>350615.69</v>
      </c>
      <c r="F154" s="45">
        <f t="shared" si="2"/>
        <v>141.26093635452216</v>
      </c>
    </row>
    <row r="155" spans="1:6" ht="12.75" customHeight="1" x14ac:dyDescent="0.2">
      <c r="A155" s="63">
        <v>3111</v>
      </c>
      <c r="B155" s="64" t="s">
        <v>312</v>
      </c>
      <c r="C155" s="247" t="s">
        <v>313</v>
      </c>
      <c r="D155" s="194">
        <v>248204.28</v>
      </c>
      <c r="E155" s="194">
        <v>350615.69</v>
      </c>
      <c r="F155" s="45">
        <f t="shared" si="2"/>
        <v>141.26093635452216</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8641.44</v>
      </c>
      <c r="E159" s="194">
        <v>13941.34</v>
      </c>
      <c r="F159" s="45">
        <f t="shared" si="2"/>
        <v>161.33121331629914</v>
      </c>
    </row>
    <row r="160" spans="1:6" ht="12.75" customHeight="1" x14ac:dyDescent="0.2">
      <c r="A160" s="63">
        <v>313</v>
      </c>
      <c r="B160" s="65" t="s">
        <v>322</v>
      </c>
      <c r="C160" s="247" t="s">
        <v>323</v>
      </c>
      <c r="D160" s="60">
        <f>SUM(D161:D163)</f>
        <v>40953.699999999997</v>
      </c>
      <c r="E160" s="60">
        <f>SUM(E161:E163)</f>
        <v>57882.28</v>
      </c>
      <c r="F160" s="45">
        <f t="shared" si="2"/>
        <v>141.33589883209575</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40953.699999999997</v>
      </c>
      <c r="E162" s="194">
        <v>57882.28</v>
      </c>
      <c r="F162" s="45">
        <f t="shared" si="2"/>
        <v>141.33589883209575</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358321.63</v>
      </c>
      <c r="E164" s="60">
        <f>E165+E170+E178+E188+E189+E194</f>
        <v>456552.31000000006</v>
      </c>
      <c r="F164" s="45">
        <f t="shared" si="2"/>
        <v>127.41410838078629</v>
      </c>
    </row>
    <row r="165" spans="1:6" ht="12.75" customHeight="1" x14ac:dyDescent="0.2">
      <c r="A165" s="63">
        <v>321</v>
      </c>
      <c r="B165" s="64" t="s">
        <v>332</v>
      </c>
      <c r="C165" s="247" t="s">
        <v>333</v>
      </c>
      <c r="D165" s="60">
        <f>SUM(D166:D169)</f>
        <v>12168.59</v>
      </c>
      <c r="E165" s="60">
        <f>SUM(E166:E169)</f>
        <v>8637.9</v>
      </c>
      <c r="F165" s="45">
        <f t="shared" si="2"/>
        <v>70.985216857499509</v>
      </c>
    </row>
    <row r="166" spans="1:6" ht="12.75" customHeight="1" x14ac:dyDescent="0.2">
      <c r="A166" s="63">
        <v>3211</v>
      </c>
      <c r="B166" s="64" t="s">
        <v>334</v>
      </c>
      <c r="C166" s="247" t="s">
        <v>335</v>
      </c>
      <c r="D166" s="194">
        <v>6995.17</v>
      </c>
      <c r="E166" s="194">
        <v>2182.75</v>
      </c>
      <c r="F166" s="45">
        <f t="shared" si="2"/>
        <v>31.203673391783187</v>
      </c>
    </row>
    <row r="167" spans="1:6" ht="12.75" customHeight="1" x14ac:dyDescent="0.2">
      <c r="A167" s="63">
        <v>3212</v>
      </c>
      <c r="B167" s="64" t="s">
        <v>336</v>
      </c>
      <c r="C167" s="247" t="s">
        <v>337</v>
      </c>
      <c r="D167" s="194">
        <v>3246.33</v>
      </c>
      <c r="E167" s="194">
        <v>4963.8599999999997</v>
      </c>
      <c r="F167" s="45">
        <f t="shared" si="2"/>
        <v>152.90682093317685</v>
      </c>
    </row>
    <row r="168" spans="1:6" ht="12.75" customHeight="1" x14ac:dyDescent="0.2">
      <c r="A168" s="63">
        <v>3213</v>
      </c>
      <c r="B168" s="64" t="s">
        <v>338</v>
      </c>
      <c r="C168" s="247" t="s">
        <v>339</v>
      </c>
      <c r="D168" s="194">
        <v>1219.28</v>
      </c>
      <c r="E168" s="194">
        <v>1122.99</v>
      </c>
      <c r="F168" s="45">
        <f t="shared" si="2"/>
        <v>92.10271635719441</v>
      </c>
    </row>
    <row r="169" spans="1:6" ht="12.75" customHeight="1" x14ac:dyDescent="0.2">
      <c r="A169" s="63">
        <v>3214</v>
      </c>
      <c r="B169" s="64" t="s">
        <v>340</v>
      </c>
      <c r="C169" s="247" t="s">
        <v>341</v>
      </c>
      <c r="D169" s="194">
        <v>707.81</v>
      </c>
      <c r="E169" s="194">
        <v>368.3</v>
      </c>
      <c r="F169" s="45">
        <f t="shared" si="2"/>
        <v>52.033737867506822</v>
      </c>
    </row>
    <row r="170" spans="1:6" ht="12.75" customHeight="1" x14ac:dyDescent="0.2">
      <c r="A170" s="63">
        <v>322</v>
      </c>
      <c r="B170" s="64" t="s">
        <v>342</v>
      </c>
      <c r="C170" s="247" t="s">
        <v>343</v>
      </c>
      <c r="D170" s="60">
        <f>SUM(D171:D177)</f>
        <v>17975.560000000001</v>
      </c>
      <c r="E170" s="60">
        <f>SUM(E171:E177)</f>
        <v>37117.49</v>
      </c>
      <c r="F170" s="45">
        <f t="shared" si="2"/>
        <v>206.48864346924375</v>
      </c>
    </row>
    <row r="171" spans="1:6" ht="12.75" customHeight="1" x14ac:dyDescent="0.2">
      <c r="A171" s="63">
        <v>3221</v>
      </c>
      <c r="B171" s="64" t="s">
        <v>344</v>
      </c>
      <c r="C171" s="247" t="s">
        <v>345</v>
      </c>
      <c r="D171" s="194">
        <v>7997.37</v>
      </c>
      <c r="E171" s="194">
        <v>9793.76</v>
      </c>
      <c r="F171" s="45">
        <f t="shared" si="2"/>
        <v>122.46225946780005</v>
      </c>
    </row>
    <row r="172" spans="1:6" ht="12.75" customHeight="1" x14ac:dyDescent="0.2">
      <c r="A172" s="63">
        <v>3222</v>
      </c>
      <c r="B172" s="64" t="s">
        <v>346</v>
      </c>
      <c r="C172" s="247" t="s">
        <v>347</v>
      </c>
      <c r="D172" s="194">
        <v>4735.54</v>
      </c>
      <c r="E172" s="194">
        <v>6547.3</v>
      </c>
      <c r="F172" s="45">
        <f t="shared" si="2"/>
        <v>138.25878358117555</v>
      </c>
    </row>
    <row r="173" spans="1:6" ht="12.75" customHeight="1" x14ac:dyDescent="0.2">
      <c r="A173" s="63">
        <v>3223</v>
      </c>
      <c r="B173" s="65" t="s">
        <v>348</v>
      </c>
      <c r="C173" s="247" t="s">
        <v>349</v>
      </c>
      <c r="D173" s="194">
        <v>2870.26</v>
      </c>
      <c r="E173" s="194">
        <v>17052.919999999998</v>
      </c>
      <c r="F173" s="45">
        <f t="shared" si="2"/>
        <v>594.12457408039677</v>
      </c>
    </row>
    <row r="174" spans="1:6" ht="12.75" customHeight="1" x14ac:dyDescent="0.2">
      <c r="A174" s="63">
        <v>3224</v>
      </c>
      <c r="B174" s="65" t="s">
        <v>350</v>
      </c>
      <c r="C174" s="247" t="s">
        <v>351</v>
      </c>
      <c r="D174" s="194">
        <v>126.92</v>
      </c>
      <c r="E174" s="194">
        <v>119.9</v>
      </c>
      <c r="F174" s="45">
        <f t="shared" si="2"/>
        <v>94.468956823195711</v>
      </c>
    </row>
    <row r="175" spans="1:6" ht="12.75" customHeight="1" x14ac:dyDescent="0.2">
      <c r="A175" s="63">
        <v>3225</v>
      </c>
      <c r="B175" s="65" t="s">
        <v>352</v>
      </c>
      <c r="C175" s="247" t="s">
        <v>353</v>
      </c>
      <c r="D175" s="194">
        <v>2245.4699999999998</v>
      </c>
      <c r="E175" s="194">
        <v>3603.61</v>
      </c>
      <c r="F175" s="45">
        <f t="shared" si="2"/>
        <v>160.4835513277844</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324989.82</v>
      </c>
      <c r="E178" s="60">
        <f>SUM(E179:E187)</f>
        <v>399084.93000000005</v>
      </c>
      <c r="F178" s="45">
        <f t="shared" si="2"/>
        <v>122.79920952600915</v>
      </c>
    </row>
    <row r="179" spans="1:6" ht="12.75" customHeight="1" x14ac:dyDescent="0.2">
      <c r="A179" s="63">
        <v>3231</v>
      </c>
      <c r="B179" s="65" t="s">
        <v>360</v>
      </c>
      <c r="C179" s="247" t="s">
        <v>361</v>
      </c>
      <c r="D179" s="194">
        <v>9708.5300000000007</v>
      </c>
      <c r="E179" s="194">
        <v>27013.79</v>
      </c>
      <c r="F179" s="45">
        <f t="shared" si="2"/>
        <v>278.24799428955771</v>
      </c>
    </row>
    <row r="180" spans="1:6" ht="12.75" customHeight="1" x14ac:dyDescent="0.2">
      <c r="A180" s="63">
        <v>3232</v>
      </c>
      <c r="B180" s="65" t="s">
        <v>362</v>
      </c>
      <c r="C180" s="247" t="s">
        <v>363</v>
      </c>
      <c r="D180" s="194">
        <v>2352.34</v>
      </c>
      <c r="E180" s="194">
        <v>16384.98</v>
      </c>
      <c r="F180" s="45">
        <f t="shared" si="2"/>
        <v>696.53961587185518</v>
      </c>
    </row>
    <row r="181" spans="1:6" ht="12.75" customHeight="1" x14ac:dyDescent="0.2">
      <c r="A181" s="63">
        <v>3233</v>
      </c>
      <c r="B181" s="65" t="s">
        <v>364</v>
      </c>
      <c r="C181" s="247" t="s">
        <v>365</v>
      </c>
      <c r="D181" s="194">
        <v>248.85</v>
      </c>
      <c r="E181" s="194">
        <v>2727.13</v>
      </c>
      <c r="F181" s="45">
        <f t="shared" si="2"/>
        <v>1095.8931082981717</v>
      </c>
    </row>
    <row r="182" spans="1:6" ht="12.75" customHeight="1" x14ac:dyDescent="0.2">
      <c r="A182" s="63">
        <v>3234</v>
      </c>
      <c r="B182" s="65" t="s">
        <v>366</v>
      </c>
      <c r="C182" s="247" t="s">
        <v>367</v>
      </c>
      <c r="D182" s="194">
        <v>1984.95</v>
      </c>
      <c r="E182" s="194">
        <v>6117.81</v>
      </c>
      <c r="F182" s="45">
        <f t="shared" si="2"/>
        <v>308.20977858384344</v>
      </c>
    </row>
    <row r="183" spans="1:6" ht="12.75" customHeight="1" x14ac:dyDescent="0.2">
      <c r="A183" s="63">
        <v>3235</v>
      </c>
      <c r="B183" s="64" t="s">
        <v>368</v>
      </c>
      <c r="C183" s="247" t="s">
        <v>369</v>
      </c>
      <c r="D183" s="194">
        <v>24661.3</v>
      </c>
      <c r="E183" s="194">
        <v>24753.13</v>
      </c>
      <c r="F183" s="45">
        <f t="shared" si="2"/>
        <v>100.37236479828719</v>
      </c>
    </row>
    <row r="184" spans="1:6" ht="12.75" customHeight="1" x14ac:dyDescent="0.2">
      <c r="A184" s="63">
        <v>3236</v>
      </c>
      <c r="B184" s="64" t="s">
        <v>370</v>
      </c>
      <c r="C184" s="247" t="s">
        <v>371</v>
      </c>
      <c r="D184" s="194">
        <v>1433.43</v>
      </c>
      <c r="E184" s="194">
        <v>0</v>
      </c>
      <c r="F184" s="45">
        <f t="shared" si="2"/>
        <v>0</v>
      </c>
    </row>
    <row r="185" spans="1:6" ht="12.75" customHeight="1" x14ac:dyDescent="0.2">
      <c r="A185" s="63">
        <v>3237</v>
      </c>
      <c r="B185" s="64" t="s">
        <v>372</v>
      </c>
      <c r="C185" s="247" t="s">
        <v>373</v>
      </c>
      <c r="D185" s="194">
        <v>169289.94</v>
      </c>
      <c r="E185" s="194">
        <v>208606.94</v>
      </c>
      <c r="F185" s="45">
        <f t="shared" si="2"/>
        <v>123.22465233315106</v>
      </c>
    </row>
    <row r="186" spans="1:6" ht="12.75" customHeight="1" x14ac:dyDescent="0.2">
      <c r="A186" s="63">
        <v>3238</v>
      </c>
      <c r="B186" s="64" t="s">
        <v>374</v>
      </c>
      <c r="C186" s="247" t="s">
        <v>375</v>
      </c>
      <c r="D186" s="194">
        <v>97951.72</v>
      </c>
      <c r="E186" s="194">
        <v>66791.399999999994</v>
      </c>
      <c r="F186" s="45">
        <f t="shared" si="2"/>
        <v>68.188082863680179</v>
      </c>
    </row>
    <row r="187" spans="1:6" ht="12.75" customHeight="1" x14ac:dyDescent="0.2">
      <c r="A187" s="63">
        <v>3239</v>
      </c>
      <c r="B187" s="64" t="s">
        <v>376</v>
      </c>
      <c r="C187" s="247" t="s">
        <v>377</v>
      </c>
      <c r="D187" s="194">
        <v>17358.759999999998</v>
      </c>
      <c r="E187" s="194">
        <v>46689.75</v>
      </c>
      <c r="F187" s="45">
        <f t="shared" si="2"/>
        <v>268.96938490998207</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v>0</v>
      </c>
      <c r="E190" s="192">
        <v>0</v>
      </c>
      <c r="F190" s="71" t="str">
        <f t="shared" si="2"/>
        <v>-</v>
      </c>
    </row>
    <row r="191" spans="1:6" ht="12.75" customHeight="1" x14ac:dyDescent="0.2">
      <c r="A191" s="70" t="s">
        <v>384</v>
      </c>
      <c r="B191" s="65" t="s">
        <v>385</v>
      </c>
      <c r="C191" s="275" t="s">
        <v>384</v>
      </c>
      <c r="D191" s="192">
        <v>0</v>
      </c>
      <c r="E191" s="192">
        <v>0</v>
      </c>
      <c r="F191" s="71" t="str">
        <f t="shared" si="2"/>
        <v>-</v>
      </c>
    </row>
    <row r="192" spans="1:6" ht="12.75" customHeight="1" x14ac:dyDescent="0.2">
      <c r="A192" s="70" t="s">
        <v>386</v>
      </c>
      <c r="B192" s="65" t="s">
        <v>387</v>
      </c>
      <c r="C192" s="275" t="s">
        <v>386</v>
      </c>
      <c r="D192" s="192">
        <v>0</v>
      </c>
      <c r="E192" s="192">
        <v>0</v>
      </c>
      <c r="F192" s="71" t="str">
        <f t="shared" si="2"/>
        <v>-</v>
      </c>
    </row>
    <row r="193" spans="1:6" ht="12.75" customHeight="1" x14ac:dyDescent="0.2">
      <c r="A193" s="70" t="s">
        <v>388</v>
      </c>
      <c r="B193" s="65" t="s">
        <v>389</v>
      </c>
      <c r="C193" s="275" t="s">
        <v>388</v>
      </c>
      <c r="D193" s="192">
        <v>0</v>
      </c>
      <c r="E193" s="192">
        <v>0</v>
      </c>
      <c r="F193" s="71" t="str">
        <f t="shared" si="2"/>
        <v>-</v>
      </c>
    </row>
    <row r="194" spans="1:6" ht="12.75" customHeight="1" x14ac:dyDescent="0.2">
      <c r="A194" s="63">
        <v>329</v>
      </c>
      <c r="B194" s="64" t="s">
        <v>390</v>
      </c>
      <c r="C194" s="247" t="s">
        <v>391</v>
      </c>
      <c r="D194" s="60">
        <f>SUM(D195:D201)</f>
        <v>3187.66</v>
      </c>
      <c r="E194" s="60">
        <f>SUM(E195:E201)</f>
        <v>11711.99</v>
      </c>
      <c r="F194" s="45">
        <f t="shared" si="2"/>
        <v>367.41653752282241</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396.27</v>
      </c>
      <c r="E196" s="194">
        <v>2529.96</v>
      </c>
      <c r="F196" s="45">
        <f t="shared" si="2"/>
        <v>638.44348550230904</v>
      </c>
    </row>
    <row r="197" spans="1:6" ht="12.75" customHeight="1" x14ac:dyDescent="0.2">
      <c r="A197" s="63">
        <v>3293</v>
      </c>
      <c r="B197" s="64" t="s">
        <v>396</v>
      </c>
      <c r="C197" s="247" t="s">
        <v>397</v>
      </c>
      <c r="D197" s="194">
        <v>446.53</v>
      </c>
      <c r="E197" s="194">
        <v>1375.36</v>
      </c>
      <c r="F197" s="45">
        <f t="shared" si="2"/>
        <v>308.01065997805301</v>
      </c>
    </row>
    <row r="198" spans="1:6" ht="12.75" customHeight="1" x14ac:dyDescent="0.2">
      <c r="A198" s="63">
        <v>3294</v>
      </c>
      <c r="B198" s="64" t="s">
        <v>398</v>
      </c>
      <c r="C198" s="247" t="s">
        <v>399</v>
      </c>
      <c r="D198" s="194">
        <v>2019.91</v>
      </c>
      <c r="E198" s="194">
        <v>35.93</v>
      </c>
      <c r="F198" s="45">
        <f t="shared" ref="F198:F261" si="3">IF(D198&lt;&gt;0,IF(E198/D198&gt;=100,"&gt;&gt;100",E198/D198*100),"-")</f>
        <v>1.7787921244015823</v>
      </c>
    </row>
    <row r="199" spans="1:6" ht="12.75" customHeight="1" x14ac:dyDescent="0.2">
      <c r="A199" s="63">
        <v>3295</v>
      </c>
      <c r="B199" s="64" t="s">
        <v>400</v>
      </c>
      <c r="C199" s="247" t="s">
        <v>401</v>
      </c>
      <c r="D199" s="194">
        <v>51.7</v>
      </c>
      <c r="E199" s="194">
        <v>7488.3</v>
      </c>
      <c r="F199" s="45" t="str">
        <f t="shared" si="3"/>
        <v>&gt;&gt;100</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273.25</v>
      </c>
      <c r="E201" s="194">
        <v>282.44</v>
      </c>
      <c r="F201" s="45">
        <f t="shared" si="3"/>
        <v>103.36322049405307</v>
      </c>
    </row>
    <row r="202" spans="1:6" ht="12.75" customHeight="1" x14ac:dyDescent="0.2">
      <c r="A202" s="63">
        <v>34</v>
      </c>
      <c r="B202" s="183" t="s">
        <v>406</v>
      </c>
      <c r="C202" s="247" t="s">
        <v>407</v>
      </c>
      <c r="D202" s="60">
        <f>D203+D208+D216</f>
        <v>856.86</v>
      </c>
      <c r="E202" s="60">
        <f>E203+E208+E216</f>
        <v>980.7</v>
      </c>
      <c r="F202" s="45">
        <f t="shared" si="3"/>
        <v>114.45276941390658</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856.86</v>
      </c>
      <c r="E216" s="60">
        <f>SUM(E217:E220)</f>
        <v>980.7</v>
      </c>
      <c r="F216" s="45">
        <f t="shared" si="3"/>
        <v>114.45276941390658</v>
      </c>
    </row>
    <row r="217" spans="1:6" ht="12.75" customHeight="1" x14ac:dyDescent="0.2">
      <c r="A217" s="63">
        <v>3431</v>
      </c>
      <c r="B217" s="182" t="s">
        <v>436</v>
      </c>
      <c r="C217" s="247" t="s">
        <v>437</v>
      </c>
      <c r="D217" s="194">
        <v>764.59</v>
      </c>
      <c r="E217" s="194">
        <v>974.25</v>
      </c>
      <c r="F217" s="45">
        <f t="shared" si="3"/>
        <v>127.4212322944323</v>
      </c>
    </row>
    <row r="218" spans="1:6" ht="12.75" customHeight="1" x14ac:dyDescent="0.2">
      <c r="A218" s="63">
        <v>3432</v>
      </c>
      <c r="B218" s="65" t="s">
        <v>438</v>
      </c>
      <c r="C218" s="247" t="s">
        <v>439</v>
      </c>
      <c r="D218" s="194">
        <v>92.05</v>
      </c>
      <c r="E218" s="194">
        <v>0</v>
      </c>
      <c r="F218" s="45">
        <f t="shared" si="3"/>
        <v>0</v>
      </c>
    </row>
    <row r="219" spans="1:6" ht="12.75" customHeight="1" x14ac:dyDescent="0.2">
      <c r="A219" s="63">
        <v>3433</v>
      </c>
      <c r="B219" s="65" t="s">
        <v>440</v>
      </c>
      <c r="C219" s="247" t="s">
        <v>441</v>
      </c>
      <c r="D219" s="194">
        <v>0.22</v>
      </c>
      <c r="E219" s="194">
        <v>6.45</v>
      </c>
      <c r="F219" s="45">
        <f t="shared" si="3"/>
        <v>2931.818181818182</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v>0</v>
      </c>
      <c r="E243" s="192">
        <v>0</v>
      </c>
      <c r="F243" s="71" t="str">
        <f t="shared" si="3"/>
        <v>-</v>
      </c>
    </row>
    <row r="244" spans="1:6" ht="12" x14ac:dyDescent="0.2">
      <c r="A244" s="70" t="s">
        <v>489</v>
      </c>
      <c r="B244" s="65" t="s">
        <v>135</v>
      </c>
      <c r="C244" s="275" t="s">
        <v>489</v>
      </c>
      <c r="D244" s="192">
        <v>0</v>
      </c>
      <c r="E244" s="192">
        <v>0</v>
      </c>
      <c r="F244" s="71" t="str">
        <f t="shared" si="3"/>
        <v>-</v>
      </c>
    </row>
    <row r="245" spans="1:6" ht="12" x14ac:dyDescent="0.2">
      <c r="A245" s="70" t="s">
        <v>490</v>
      </c>
      <c r="B245" s="65" t="s">
        <v>138</v>
      </c>
      <c r="C245" s="275"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25" si="4">IF(D262&lt;&gt;0,IF(E262/D262&gt;=100,"&gt;&gt;100",E262/D262*100),"-")</f>
        <v>-</v>
      </c>
    </row>
    <row r="263" spans="1:6" ht="24" x14ac:dyDescent="0.2">
      <c r="A263" s="63">
        <v>371</v>
      </c>
      <c r="B263" s="64" t="s">
        <v>519</v>
      </c>
      <c r="C263" s="247" t="s">
        <v>520</v>
      </c>
      <c r="D263" s="60">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656977.91</v>
      </c>
      <c r="E299" s="60">
        <f>E152-E297+E298</f>
        <v>879972.32000000007</v>
      </c>
      <c r="F299" s="45">
        <f t="shared" si="4"/>
        <v>133.94245173327062</v>
      </c>
    </row>
    <row r="300" spans="1:6" ht="12.75" customHeight="1" x14ac:dyDescent="0.2">
      <c r="A300" s="63" t="s">
        <v>582</v>
      </c>
      <c r="B300" s="64" t="s">
        <v>593</v>
      </c>
      <c r="C300" s="247" t="s">
        <v>594</v>
      </c>
      <c r="D300" s="60">
        <f>IF(D6&gt;=D299,D6-D299,0)</f>
        <v>1138825.6299999999</v>
      </c>
      <c r="E300" s="60">
        <f>IF(E6&gt;=E299,E6-E299,0)</f>
        <v>517643.16000000015</v>
      </c>
      <c r="F300" s="45">
        <f t="shared" si="4"/>
        <v>45.454119257923637</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1255968.32</v>
      </c>
      <c r="E302" s="194">
        <v>1211384.3</v>
      </c>
      <c r="F302" s="45">
        <f t="shared" si="4"/>
        <v>96.450227343313884</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8000</v>
      </c>
      <c r="E304" s="194">
        <v>278.64999999999998</v>
      </c>
      <c r="F304" s="45">
        <f t="shared" si="4"/>
        <v>3.4831249999999994</v>
      </c>
    </row>
    <row r="305" spans="1:6" ht="12" x14ac:dyDescent="0.2">
      <c r="A305" s="63">
        <v>9661</v>
      </c>
      <c r="B305" s="220" t="s">
        <v>603</v>
      </c>
      <c r="C305" s="247" t="s">
        <v>604</v>
      </c>
      <c r="D305" s="194">
        <v>8000</v>
      </c>
      <c r="E305" s="194">
        <v>0</v>
      </c>
      <c r="F305" s="45">
        <f t="shared" si="4"/>
        <v>0</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2422883.7799999998</v>
      </c>
      <c r="E360" s="60">
        <f>E361+E373+E406+E410+E412</f>
        <v>513178.52999999997</v>
      </c>
      <c r="F360" s="45">
        <f t="shared" si="6"/>
        <v>21.180484769269452</v>
      </c>
    </row>
    <row r="361" spans="1:6" ht="12.75" customHeight="1" x14ac:dyDescent="0.2">
      <c r="A361" s="63">
        <v>41</v>
      </c>
      <c r="B361" s="64" t="s">
        <v>714</v>
      </c>
      <c r="C361" s="247" t="s">
        <v>715</v>
      </c>
      <c r="D361" s="60">
        <f>D362+D366</f>
        <v>45435.17</v>
      </c>
      <c r="E361" s="60">
        <f>E362+E366</f>
        <v>202153.56</v>
      </c>
      <c r="F361" s="45">
        <f t="shared" si="6"/>
        <v>444.92748679051931</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45435.17</v>
      </c>
      <c r="E366" s="60">
        <f>SUM(E367:E372)</f>
        <v>202153.56</v>
      </c>
      <c r="F366" s="45">
        <f t="shared" si="6"/>
        <v>444.92748679051931</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45435.17</v>
      </c>
      <c r="E370" s="194">
        <v>202153.56</v>
      </c>
      <c r="F370" s="45">
        <f t="shared" si="6"/>
        <v>444.92748679051931</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2377448.61</v>
      </c>
      <c r="E373" s="60">
        <f>E374+E379+E388+E393+E398+E401</f>
        <v>311024.96999999997</v>
      </c>
      <c r="F373" s="45">
        <f t="shared" si="7"/>
        <v>13.082300441396292</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2307457.7799999998</v>
      </c>
      <c r="E379" s="60">
        <f>SUM(E380:E387)</f>
        <v>290220.79999999999</v>
      </c>
      <c r="F379" s="45">
        <f t="shared" si="7"/>
        <v>12.577512902532934</v>
      </c>
    </row>
    <row r="380" spans="1:6" ht="12.75" customHeight="1" x14ac:dyDescent="0.2">
      <c r="A380" s="63">
        <v>4221</v>
      </c>
      <c r="B380" s="64" t="s">
        <v>648</v>
      </c>
      <c r="C380" s="247" t="s">
        <v>740</v>
      </c>
      <c r="D380" s="194">
        <v>2307457.7799999998</v>
      </c>
      <c r="E380" s="194">
        <v>290160.32</v>
      </c>
      <c r="F380" s="45">
        <f t="shared" si="7"/>
        <v>12.574891836157454</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60.48</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44887.42</v>
      </c>
      <c r="E393" s="60">
        <f>SUM(E394:E397)</f>
        <v>18854.169999999998</v>
      </c>
      <c r="F393" s="45">
        <f t="shared" si="7"/>
        <v>42.003238323788707</v>
      </c>
    </row>
    <row r="394" spans="1:6" ht="12.75" customHeight="1" x14ac:dyDescent="0.2">
      <c r="A394" s="63">
        <v>4241</v>
      </c>
      <c r="B394" s="64" t="s">
        <v>757</v>
      </c>
      <c r="C394" s="247" t="s">
        <v>758</v>
      </c>
      <c r="D394" s="194">
        <v>1059.68</v>
      </c>
      <c r="E394" s="194">
        <v>1692.17</v>
      </c>
      <c r="F394" s="45">
        <f t="shared" si="7"/>
        <v>159.68688660727764</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43827.74</v>
      </c>
      <c r="E396" s="194">
        <v>17162</v>
      </c>
      <c r="F396" s="45">
        <f t="shared" si="7"/>
        <v>39.157848431153425</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25103.41</v>
      </c>
      <c r="E401" s="60">
        <f>SUM(E402:E405)</f>
        <v>1950</v>
      </c>
      <c r="F401" s="45">
        <f t="shared" si="7"/>
        <v>7.7678689867233182</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25103.41</v>
      </c>
      <c r="E404" s="194">
        <v>1950</v>
      </c>
      <c r="F404" s="45">
        <f t="shared" ref="F404:F435" si="8">IF(D404&lt;&gt;0,IF(E404/D404&gt;=100,"&gt;&gt;100",E404/D404*100),"-")</f>
        <v>7.7678689867233182</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2422883.7799999998</v>
      </c>
      <c r="E418" s="60">
        <f>IF(E360&gt;=E308,E360-E308,0)</f>
        <v>513178.52999999997</v>
      </c>
      <c r="F418" s="45">
        <f t="shared" si="8"/>
        <v>21.180484769269452</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1267874.56</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1795803.54</v>
      </c>
      <c r="E422" s="60">
        <f>E6+E308</f>
        <v>1397615.4800000002</v>
      </c>
      <c r="F422" s="45">
        <f t="shared" si="8"/>
        <v>77.826747128474878</v>
      </c>
    </row>
    <row r="423" spans="1:6" ht="12.75" customHeight="1" x14ac:dyDescent="0.2">
      <c r="A423" s="63" t="s">
        <v>582</v>
      </c>
      <c r="B423" s="64" t="s">
        <v>805</v>
      </c>
      <c r="C423" s="247" t="s">
        <v>806</v>
      </c>
      <c r="D423" s="60">
        <f>D299+D360</f>
        <v>3079861.69</v>
      </c>
      <c r="E423" s="60">
        <f>E299+E360</f>
        <v>1393150.85</v>
      </c>
      <c r="F423" s="45">
        <f t="shared" si="8"/>
        <v>45.234201734559065</v>
      </c>
    </row>
    <row r="424" spans="1:6" ht="12.75" customHeight="1" x14ac:dyDescent="0.2">
      <c r="A424" s="63" t="s">
        <v>582</v>
      </c>
      <c r="B424" s="64" t="s">
        <v>807</v>
      </c>
      <c r="C424" s="247" t="s">
        <v>808</v>
      </c>
      <c r="D424" s="60">
        <f>IF(D422&gt;=D423,D422-D423,0)</f>
        <v>0</v>
      </c>
      <c r="E424" s="60">
        <f>IF(E422&gt;=E423,E422-E423,0)</f>
        <v>4464.6300000001211</v>
      </c>
      <c r="F424" s="45" t="str">
        <f t="shared" si="8"/>
        <v>-</v>
      </c>
    </row>
    <row r="425" spans="1:6" ht="12.75" customHeight="1" x14ac:dyDescent="0.2">
      <c r="A425" s="63" t="s">
        <v>582</v>
      </c>
      <c r="B425" s="64" t="s">
        <v>809</v>
      </c>
      <c r="C425" s="247" t="s">
        <v>810</v>
      </c>
      <c r="D425" s="60">
        <f>IF(D423&gt;=D422,D423-D422,0)</f>
        <v>1284058.1499999999</v>
      </c>
      <c r="E425" s="60">
        <f>IF(E423&gt;=E422,E423-E422,0)</f>
        <v>0</v>
      </c>
      <c r="F425" s="45">
        <f t="shared" si="8"/>
        <v>0</v>
      </c>
    </row>
    <row r="426" spans="1:6" ht="12.75" customHeight="1" x14ac:dyDescent="0.2">
      <c r="A426" s="250" t="s">
        <v>811</v>
      </c>
      <c r="B426" s="183" t="s">
        <v>812</v>
      </c>
      <c r="C426" s="251" t="s">
        <v>813</v>
      </c>
      <c r="D426" s="60">
        <f>IF(D302-D303+D419-D420&gt;=0,D302-D303+D419-D420,0)</f>
        <v>1255968.32</v>
      </c>
      <c r="E426" s="60">
        <f>IF(E302-E303+E419-E420&gt;=0,E302-E303+E419-E420,0)</f>
        <v>0</v>
      </c>
      <c r="F426" s="45">
        <f t="shared" si="8"/>
        <v>0</v>
      </c>
    </row>
    <row r="427" spans="1:6" ht="12.75" customHeight="1" x14ac:dyDescent="0.2">
      <c r="A427" s="250" t="s">
        <v>811</v>
      </c>
      <c r="B427" s="64" t="s">
        <v>814</v>
      </c>
      <c r="C427" s="251" t="s">
        <v>815</v>
      </c>
      <c r="D427" s="60">
        <f>IF(D303-D302+D420-D419&gt;=0,D303-D302+D420-D419,0)</f>
        <v>0</v>
      </c>
      <c r="E427" s="60">
        <f>IF(E303-E302+E420-E419&gt;=0,E303-E302+E420-E419,0)</f>
        <v>56490.260000000009</v>
      </c>
      <c r="F427" s="45" t="str">
        <f t="shared" si="8"/>
        <v>-</v>
      </c>
    </row>
    <row r="428" spans="1:6" ht="24" x14ac:dyDescent="0.2">
      <c r="A428" s="248" t="s">
        <v>816</v>
      </c>
      <c r="B428" s="243" t="s">
        <v>817</v>
      </c>
      <c r="C428" s="249" t="s">
        <v>818</v>
      </c>
      <c r="D428" s="81">
        <f>D304+D421</f>
        <v>8000</v>
      </c>
      <c r="E428" s="81">
        <f>E304+E421</f>
        <v>278.64999999999998</v>
      </c>
      <c r="F428" s="61">
        <f t="shared" si="8"/>
        <v>3.4831249999999994</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85"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1795803.54</v>
      </c>
      <c r="E643" s="60">
        <f>E422+E430</f>
        <v>1397615.4800000002</v>
      </c>
      <c r="F643" s="45">
        <f t="shared" si="12"/>
        <v>77.826747128474878</v>
      </c>
    </row>
    <row r="644" spans="1:6" ht="12.75" customHeight="1" x14ac:dyDescent="0.2">
      <c r="A644" s="63" t="s">
        <v>582</v>
      </c>
      <c r="B644" s="64" t="s">
        <v>1238</v>
      </c>
      <c r="C644" s="247" t="s">
        <v>1239</v>
      </c>
      <c r="D644" s="60">
        <f>D423+D535</f>
        <v>3079861.69</v>
      </c>
      <c r="E644" s="60">
        <f>E423+E535</f>
        <v>1393150.85</v>
      </c>
      <c r="F644" s="45">
        <f t="shared" si="12"/>
        <v>45.234201734559065</v>
      </c>
    </row>
    <row r="645" spans="1:6" ht="12.75" customHeight="1" x14ac:dyDescent="0.2">
      <c r="A645" s="63" t="s">
        <v>582</v>
      </c>
      <c r="B645" s="64" t="s">
        <v>1240</v>
      </c>
      <c r="C645" s="247" t="s">
        <v>1241</v>
      </c>
      <c r="D645" s="60">
        <f>IF(D643&gt;=D644,D643-D644,0)</f>
        <v>0</v>
      </c>
      <c r="E645" s="60">
        <f>IF(E643&gt;=E644,E643-E644,0)</f>
        <v>4464.6300000001211</v>
      </c>
      <c r="F645" s="45" t="str">
        <f t="shared" si="12"/>
        <v>-</v>
      </c>
    </row>
    <row r="646" spans="1:6" ht="12.75" customHeight="1" x14ac:dyDescent="0.2">
      <c r="A646" s="63" t="s">
        <v>582</v>
      </c>
      <c r="B646" s="64" t="s">
        <v>1242</v>
      </c>
      <c r="C646" s="247" t="s">
        <v>1243</v>
      </c>
      <c r="D646" s="60">
        <f>IF(D644&gt;=D643,D644-D643,0)</f>
        <v>1284058.1499999999</v>
      </c>
      <c r="E646" s="60">
        <f>IF(E644&gt;=E643,E644-E643,0)</f>
        <v>0</v>
      </c>
      <c r="F646" s="45">
        <f t="shared" si="12"/>
        <v>0</v>
      </c>
    </row>
    <row r="647" spans="1:6" ht="24" x14ac:dyDescent="0.2">
      <c r="A647" s="250" t="s">
        <v>1244</v>
      </c>
      <c r="B647" s="64" t="s">
        <v>1245</v>
      </c>
      <c r="C647" s="251" t="s">
        <v>1244</v>
      </c>
      <c r="D647" s="60">
        <f>IF(D426-D427+D641-D642&gt;=0,D426-D427+D641-D642,0)</f>
        <v>1255968.32</v>
      </c>
      <c r="E647" s="60">
        <f>IF(E426-E427+E641-E642&gt;=0,E426-E427+E641-E642,0)</f>
        <v>0</v>
      </c>
      <c r="F647" s="45">
        <f t="shared" si="12"/>
        <v>0</v>
      </c>
    </row>
    <row r="648" spans="1:6" ht="24" x14ac:dyDescent="0.2">
      <c r="A648" s="250" t="s">
        <v>1246</v>
      </c>
      <c r="B648" s="64" t="s">
        <v>1247</v>
      </c>
      <c r="C648" s="251" t="s">
        <v>1246</v>
      </c>
      <c r="D648" s="60">
        <f>IF(D427-D426+D642-D641&gt;=0,D427-D426+D642-D641,0)</f>
        <v>0</v>
      </c>
      <c r="E648" s="60">
        <f>IF(E427-E426+E642-E641&gt;=0,E427-E426+E642-E641,0)</f>
        <v>56490.260000000009</v>
      </c>
      <c r="F648" s="45" t="str">
        <f t="shared" si="12"/>
        <v>-</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28089.829999999842</v>
      </c>
      <c r="E650" s="60">
        <f>IF(E646+E648-E645-E647&gt;=0,E646+E648-E645-E647,0)</f>
        <v>52025.629999999888</v>
      </c>
      <c r="F650" s="45">
        <f t="shared" si="12"/>
        <v>185.21162285425075</v>
      </c>
    </row>
    <row r="651" spans="1:6" ht="24" x14ac:dyDescent="0.2">
      <c r="A651" s="248" t="s">
        <v>1252</v>
      </c>
      <c r="B651" s="184" t="s">
        <v>1253</v>
      </c>
      <c r="C651" s="249" t="s">
        <v>1252</v>
      </c>
      <c r="D651" s="196">
        <v>0</v>
      </c>
      <c r="E651" s="196">
        <v>0</v>
      </c>
      <c r="F651" s="61" t="str">
        <f t="shared" si="12"/>
        <v>-</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546209.28000000003</v>
      </c>
      <c r="E653" s="194">
        <v>10139.049999999999</v>
      </c>
      <c r="F653" s="45">
        <f t="shared" ref="F653:F716" si="13">IF(D653&lt;&gt;0,IF(E653/D653&gt;=100,"&gt;&gt;100",E653/D653*100),"-")</f>
        <v>1.8562573671395695</v>
      </c>
    </row>
    <row r="654" spans="1:6" ht="12.75" customHeight="1" x14ac:dyDescent="0.2">
      <c r="A654" s="63" t="s">
        <v>1257</v>
      </c>
      <c r="B654" s="64" t="s">
        <v>1258</v>
      </c>
      <c r="C654" s="247" t="s">
        <v>1257</v>
      </c>
      <c r="D654" s="194">
        <v>1831061.05</v>
      </c>
      <c r="E654" s="194">
        <v>1436164.27</v>
      </c>
      <c r="F654" s="45">
        <f t="shared" si="13"/>
        <v>78.433445460488599</v>
      </c>
    </row>
    <row r="655" spans="1:6" ht="12.75" customHeight="1" x14ac:dyDescent="0.2">
      <c r="A655" s="63" t="s">
        <v>1259</v>
      </c>
      <c r="B655" s="64" t="s">
        <v>1260</v>
      </c>
      <c r="C655" s="247" t="s">
        <v>1259</v>
      </c>
      <c r="D655" s="194">
        <v>2367131.2799999998</v>
      </c>
      <c r="E655" s="194">
        <v>1435077.03</v>
      </c>
      <c r="F655" s="45">
        <f t="shared" si="13"/>
        <v>60.62515594825819</v>
      </c>
    </row>
    <row r="656" spans="1:6" ht="24" x14ac:dyDescent="0.2">
      <c r="A656" s="63">
        <v>11</v>
      </c>
      <c r="B656" s="64" t="s">
        <v>1261</v>
      </c>
      <c r="C656" s="247" t="s">
        <v>1262</v>
      </c>
      <c r="D656" s="60">
        <f>+D653+D654-D655</f>
        <v>10139.050000000279</v>
      </c>
      <c r="E656" s="60">
        <f>+E653+E654-E655</f>
        <v>11226.290000000037</v>
      </c>
      <c r="F656" s="45">
        <f t="shared" si="13"/>
        <v>110.72329261616945</v>
      </c>
    </row>
    <row r="657" spans="1:6" ht="24" x14ac:dyDescent="0.2">
      <c r="A657" s="63" t="s">
        <v>582</v>
      </c>
      <c r="B657" s="64" t="s">
        <v>1263</v>
      </c>
      <c r="C657" s="247" t="s">
        <v>1264</v>
      </c>
      <c r="D657" s="252">
        <v>0</v>
      </c>
      <c r="E657" s="252"/>
      <c r="F657" s="45" t="str">
        <f t="shared" si="13"/>
        <v>-</v>
      </c>
    </row>
    <row r="658" spans="1:6" ht="24" x14ac:dyDescent="0.2">
      <c r="A658" s="63" t="s">
        <v>582</v>
      </c>
      <c r="B658" s="64" t="s">
        <v>1265</v>
      </c>
      <c r="C658" s="247" t="s">
        <v>1266</v>
      </c>
      <c r="D658" s="252">
        <v>10</v>
      </c>
      <c r="E658" s="252">
        <v>15</v>
      </c>
      <c r="F658" s="45">
        <f t="shared" si="13"/>
        <v>150</v>
      </c>
    </row>
    <row r="659" spans="1:6" ht="12.75" customHeight="1" x14ac:dyDescent="0.2">
      <c r="A659" s="63" t="s">
        <v>582</v>
      </c>
      <c r="B659" s="64" t="s">
        <v>1267</v>
      </c>
      <c r="C659" s="247" t="s">
        <v>1268</v>
      </c>
      <c r="D659" s="252">
        <v>0</v>
      </c>
      <c r="E659" s="252"/>
      <c r="F659" s="45" t="str">
        <f t="shared" si="13"/>
        <v>-</v>
      </c>
    </row>
    <row r="660" spans="1:6" ht="12.75" customHeight="1" x14ac:dyDescent="0.2">
      <c r="A660" s="63" t="s">
        <v>582</v>
      </c>
      <c r="B660" s="64" t="s">
        <v>1269</v>
      </c>
      <c r="C660" s="247" t="s">
        <v>1270</v>
      </c>
      <c r="D660" s="252">
        <v>8</v>
      </c>
      <c r="E660" s="252">
        <v>15</v>
      </c>
      <c r="F660" s="45">
        <f t="shared" si="13"/>
        <v>187.5</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v>0</v>
      </c>
      <c r="E663" s="192">
        <v>0</v>
      </c>
      <c r="F663" s="71" t="str">
        <f t="shared" si="13"/>
        <v>-</v>
      </c>
    </row>
    <row r="664" spans="1:6" ht="12.75" customHeight="1" x14ac:dyDescent="0.2">
      <c r="A664" s="70" t="s">
        <v>1278</v>
      </c>
      <c r="B664" s="65" t="s">
        <v>1279</v>
      </c>
      <c r="C664" s="275" t="s">
        <v>1278</v>
      </c>
      <c r="D664" s="192">
        <v>0</v>
      </c>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v>0</v>
      </c>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v>0</v>
      </c>
      <c r="E711" s="192">
        <v>0</v>
      </c>
      <c r="F711" s="71" t="str">
        <f t="shared" si="13"/>
        <v>-</v>
      </c>
    </row>
    <row r="712" spans="1:6" ht="12.75" customHeight="1" x14ac:dyDescent="0.2">
      <c r="A712" s="70" t="s">
        <v>1359</v>
      </c>
      <c r="B712" s="65" t="s">
        <v>1360</v>
      </c>
      <c r="C712" s="275" t="s">
        <v>1359</v>
      </c>
      <c r="D712" s="192">
        <v>0</v>
      </c>
      <c r="E712" s="192">
        <v>0</v>
      </c>
      <c r="F712" s="71" t="str">
        <f t="shared" si="13"/>
        <v>-</v>
      </c>
    </row>
    <row r="713" spans="1:6" ht="24" x14ac:dyDescent="0.2">
      <c r="A713" s="70" t="s">
        <v>1361</v>
      </c>
      <c r="B713" s="65" t="s">
        <v>1362</v>
      </c>
      <c r="C713" s="275" t="s">
        <v>1361</v>
      </c>
      <c r="D713" s="192">
        <v>0</v>
      </c>
      <c r="E713" s="192">
        <v>0</v>
      </c>
      <c r="F713" s="71" t="str">
        <f t="shared" si="13"/>
        <v>-</v>
      </c>
    </row>
    <row r="714" spans="1:6" ht="12" x14ac:dyDescent="0.2">
      <c r="A714" s="70" t="s">
        <v>1363</v>
      </c>
      <c r="B714" s="65" t="s">
        <v>1364</v>
      </c>
      <c r="C714" s="275" t="s">
        <v>1363</v>
      </c>
      <c r="D714" s="192">
        <v>0</v>
      </c>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v>0</v>
      </c>
      <c r="E722" s="192">
        <v>0</v>
      </c>
      <c r="F722" s="71" t="str">
        <f t="shared" si="14"/>
        <v>-</v>
      </c>
    </row>
    <row r="723" spans="1:6" ht="12" x14ac:dyDescent="0.2">
      <c r="A723" s="70" t="s">
        <v>1381</v>
      </c>
      <c r="B723" s="65" t="s">
        <v>1382</v>
      </c>
      <c r="C723" s="275" t="s">
        <v>1381</v>
      </c>
      <c r="D723" s="192">
        <v>0</v>
      </c>
      <c r="E723" s="192">
        <v>0</v>
      </c>
      <c r="F723" s="71" t="str">
        <f t="shared" si="14"/>
        <v>-</v>
      </c>
    </row>
    <row r="724" spans="1:6" ht="12.75" customHeight="1" x14ac:dyDescent="0.2">
      <c r="A724" s="70">
        <v>65264</v>
      </c>
      <c r="B724" s="65" t="s">
        <v>1383</v>
      </c>
      <c r="C724" s="275" t="s">
        <v>1384</v>
      </c>
      <c r="D724" s="192">
        <v>0</v>
      </c>
      <c r="E724" s="192">
        <v>3171</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v>0</v>
      </c>
      <c r="E730" s="192">
        <v>0</v>
      </c>
      <c r="F730" s="71" t="str">
        <f t="shared" si="14"/>
        <v>-</v>
      </c>
    </row>
    <row r="731" spans="1:6" ht="24" x14ac:dyDescent="0.2">
      <c r="A731" s="70">
        <v>66345</v>
      </c>
      <c r="B731" s="65" t="s">
        <v>1393</v>
      </c>
      <c r="C731" s="275">
        <v>66345</v>
      </c>
      <c r="D731" s="192">
        <v>0</v>
      </c>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441.44</v>
      </c>
      <c r="E733" s="192">
        <v>0</v>
      </c>
      <c r="F733" s="71">
        <f t="shared" si="14"/>
        <v>0</v>
      </c>
    </row>
    <row r="734" spans="1:6" ht="12.75" customHeight="1" x14ac:dyDescent="0.2">
      <c r="A734" s="70">
        <v>32121</v>
      </c>
      <c r="B734" s="65" t="s">
        <v>1398</v>
      </c>
      <c r="C734" s="275" t="s">
        <v>1399</v>
      </c>
      <c r="D734" s="192">
        <v>3246.33</v>
      </c>
      <c r="E734" s="192">
        <v>4963.8599999999997</v>
      </c>
      <c r="F734" s="71">
        <f t="shared" si="14"/>
        <v>152.90682093317685</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1433.43</v>
      </c>
      <c r="E736" s="194">
        <v>0</v>
      </c>
      <c r="F736" s="45">
        <f t="shared" si="14"/>
        <v>0</v>
      </c>
    </row>
    <row r="737" spans="1:6" ht="12.75" customHeight="1" x14ac:dyDescent="0.2">
      <c r="A737" s="63" t="s">
        <v>1404</v>
      </c>
      <c r="B737" s="64" t="s">
        <v>1405</v>
      </c>
      <c r="C737" s="247" t="s">
        <v>1404</v>
      </c>
      <c r="D737" s="194">
        <v>66931.06</v>
      </c>
      <c r="E737" s="194">
        <v>71732.12</v>
      </c>
      <c r="F737" s="45">
        <f t="shared" si="14"/>
        <v>107.17314203599943</v>
      </c>
    </row>
    <row r="738" spans="1:6" ht="12.75" customHeight="1" x14ac:dyDescent="0.2">
      <c r="A738" s="63" t="s">
        <v>1406</v>
      </c>
      <c r="B738" s="64" t="s">
        <v>1407</v>
      </c>
      <c r="C738" s="247" t="s">
        <v>1406</v>
      </c>
      <c r="D738" s="194">
        <v>43453.72</v>
      </c>
      <c r="E738" s="194">
        <v>52920.4</v>
      </c>
      <c r="F738" s="45">
        <f t="shared" si="14"/>
        <v>121.78566069832458</v>
      </c>
    </row>
    <row r="739" spans="1:6" ht="12.75" customHeight="1" x14ac:dyDescent="0.2">
      <c r="A739" s="70" t="s">
        <v>1408</v>
      </c>
      <c r="B739" s="65" t="s">
        <v>1409</v>
      </c>
      <c r="C739" s="275" t="s">
        <v>1408</v>
      </c>
      <c r="D739" s="192">
        <v>1910.16</v>
      </c>
      <c r="E739" s="192">
        <v>2360</v>
      </c>
      <c r="F739" s="71">
        <f t="shared" si="14"/>
        <v>123.54985969761694</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0</v>
      </c>
      <c r="E741" s="192">
        <v>0</v>
      </c>
      <c r="F741" s="71" t="str">
        <f t="shared" si="14"/>
        <v>-</v>
      </c>
    </row>
    <row r="742" spans="1:6" ht="12.75" customHeight="1" x14ac:dyDescent="0.2">
      <c r="A742" s="70" t="s">
        <v>1414</v>
      </c>
      <c r="B742" s="65" t="s">
        <v>1415</v>
      </c>
      <c r="C742" s="275" t="s">
        <v>1414</v>
      </c>
      <c r="D742" s="192">
        <v>0</v>
      </c>
      <c r="E742" s="192">
        <v>0</v>
      </c>
      <c r="F742" s="71" t="str">
        <f t="shared" si="14"/>
        <v>-</v>
      </c>
    </row>
    <row r="743" spans="1:6" ht="12.75" customHeight="1" x14ac:dyDescent="0.2">
      <c r="A743" s="70" t="s">
        <v>1416</v>
      </c>
      <c r="B743" s="65" t="s">
        <v>1417</v>
      </c>
      <c r="C743" s="275" t="s">
        <v>1416</v>
      </c>
      <c r="D743" s="192">
        <v>2000</v>
      </c>
      <c r="E743" s="192">
        <v>0</v>
      </c>
      <c r="F743" s="71">
        <f t="shared" si="14"/>
        <v>0</v>
      </c>
    </row>
    <row r="744" spans="1:6" ht="12.75" customHeight="1" x14ac:dyDescent="0.2">
      <c r="A744" s="70" t="s">
        <v>1418</v>
      </c>
      <c r="B744" s="65" t="s">
        <v>1419</v>
      </c>
      <c r="C744" s="275" t="s">
        <v>1418</v>
      </c>
      <c r="D744" s="192">
        <v>0</v>
      </c>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v>0</v>
      </c>
      <c r="E806" s="192">
        <v>0</v>
      </c>
      <c r="F806" s="71" t="str">
        <f t="shared" si="15"/>
        <v>-</v>
      </c>
    </row>
    <row r="807" spans="1:6" ht="24" x14ac:dyDescent="0.2">
      <c r="A807" s="70" t="s">
        <v>1543</v>
      </c>
      <c r="B807" s="182" t="s">
        <v>1544</v>
      </c>
      <c r="C807" s="275" t="s">
        <v>1543</v>
      </c>
      <c r="D807" s="192">
        <v>0</v>
      </c>
      <c r="E807" s="192">
        <v>0</v>
      </c>
      <c r="F807" s="71" t="str">
        <f t="shared" si="15"/>
        <v>-</v>
      </c>
    </row>
    <row r="808" spans="1:6" ht="24" x14ac:dyDescent="0.2">
      <c r="A808" s="70" t="s">
        <v>1545</v>
      </c>
      <c r="B808" s="182" t="s">
        <v>1546</v>
      </c>
      <c r="C808" s="275" t="s">
        <v>1545</v>
      </c>
      <c r="D808" s="192">
        <v>0</v>
      </c>
      <c r="E808" s="192">
        <v>0</v>
      </c>
      <c r="F808" s="71" t="str">
        <f t="shared" si="15"/>
        <v>-</v>
      </c>
    </row>
    <row r="809" spans="1:6" ht="24" x14ac:dyDescent="0.2">
      <c r="A809" s="70" t="s">
        <v>1547</v>
      </c>
      <c r="B809" s="182" t="s">
        <v>1548</v>
      </c>
      <c r="C809" s="275" t="s">
        <v>1547</v>
      </c>
      <c r="D809" s="192">
        <v>0</v>
      </c>
      <c r="E809" s="192">
        <v>0</v>
      </c>
      <c r="F809" s="71" t="str">
        <f t="shared" si="15"/>
        <v>-</v>
      </c>
    </row>
    <row r="810" spans="1:6" ht="24" x14ac:dyDescent="0.2">
      <c r="A810" s="70" t="s">
        <v>1549</v>
      </c>
      <c r="B810" s="182" t="s">
        <v>1550</v>
      </c>
      <c r="C810" s="275" t="s">
        <v>1549</v>
      </c>
      <c r="D810" s="192">
        <v>0</v>
      </c>
      <c r="E810" s="192">
        <v>0</v>
      </c>
      <c r="F810" s="71" t="str">
        <f t="shared" si="15"/>
        <v>-</v>
      </c>
    </row>
    <row r="811" spans="1:6" ht="24" x14ac:dyDescent="0.2">
      <c r="A811" s="70" t="s">
        <v>1551</v>
      </c>
      <c r="B811" s="182" t="s">
        <v>1552</v>
      </c>
      <c r="C811" s="275" t="s">
        <v>1551</v>
      </c>
      <c r="D811" s="192">
        <v>0</v>
      </c>
      <c r="E811" s="192">
        <v>0</v>
      </c>
      <c r="F811" s="71" t="str">
        <f t="shared" si="15"/>
        <v>-</v>
      </c>
    </row>
    <row r="812" spans="1:6" ht="12" x14ac:dyDescent="0.2">
      <c r="A812" s="70" t="s">
        <v>1553</v>
      </c>
      <c r="B812" s="182" t="s">
        <v>1554</v>
      </c>
      <c r="C812" s="275" t="s">
        <v>1553</v>
      </c>
      <c r="D812" s="192">
        <v>0</v>
      </c>
      <c r="E812" s="192">
        <v>0</v>
      </c>
      <c r="F812" s="71" t="str">
        <f t="shared" si="15"/>
        <v>-</v>
      </c>
    </row>
    <row r="813" spans="1:6" ht="12" x14ac:dyDescent="0.2">
      <c r="A813" s="70" t="s">
        <v>1555</v>
      </c>
      <c r="B813" s="182" t="s">
        <v>1556</v>
      </c>
      <c r="C813" s="275" t="s">
        <v>1555</v>
      </c>
      <c r="D813" s="192">
        <v>0</v>
      </c>
      <c r="E813" s="192">
        <v>0</v>
      </c>
      <c r="F813" s="71" t="str">
        <f t="shared" si="15"/>
        <v>-</v>
      </c>
    </row>
    <row r="814" spans="1:6" ht="12" x14ac:dyDescent="0.2">
      <c r="A814" s="70" t="s">
        <v>1557</v>
      </c>
      <c r="B814" s="182" t="s">
        <v>1558</v>
      </c>
      <c r="C814" s="275" t="s">
        <v>1557</v>
      </c>
      <c r="D814" s="192">
        <v>0</v>
      </c>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36"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L336" sqref="L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4741535.68</v>
      </c>
      <c r="E6" s="180">
        <f>E7+E69</f>
        <v>5185095.84</v>
      </c>
      <c r="F6" s="181">
        <f t="shared" ref="F6:F37" si="0">IF(D6&gt;0,IF(E6/D6&gt;=100,"&gt;&gt;100",E6/D6*100),"-")</f>
        <v>109.35477849235546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4718261.26</v>
      </c>
      <c r="E7" s="79">
        <f>E8+E12+E51+E52+E56+E63</f>
        <v>5172657.7699999996</v>
      </c>
      <c r="F7" s="71">
        <f t="shared" si="0"/>
        <v>109.6305923932665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1886296.2</v>
      </c>
      <c r="E8" s="79">
        <f>E9+E10-E11</f>
        <v>2008167.44</v>
      </c>
      <c r="F8" s="71">
        <f t="shared" si="0"/>
        <v>106.46087502058266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1886296.2</v>
      </c>
      <c r="E10" s="192">
        <v>2008167.44</v>
      </c>
      <c r="F10" s="71">
        <f t="shared" si="0"/>
        <v>106.46087502058266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521031.76999999996</v>
      </c>
      <c r="E12" s="79">
        <f>E13+E19+E29+E35+E41+E45</f>
        <v>3124414.52</v>
      </c>
      <c r="F12" s="71">
        <f t="shared" si="0"/>
        <v>599.65911867523937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8599.9599999999919</v>
      </c>
      <c r="E19" s="79">
        <f>SUM(E20:E27)-E28</f>
        <v>2596608.4200000004</v>
      </c>
      <c r="F19" s="71" t="str">
        <f t="shared" si="0"/>
        <v>&gt;&gt;100</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91117.69</v>
      </c>
      <c r="E20" s="192">
        <v>2706507.29</v>
      </c>
      <c r="F20" s="71">
        <f t="shared" si="0"/>
        <v>2970.3423012589542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3874.66</v>
      </c>
      <c r="E21" s="192">
        <v>3874.66</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11531.22</v>
      </c>
      <c r="E22" s="192">
        <v>11531.22</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2213.65</v>
      </c>
      <c r="E24" s="192">
        <v>2213.65</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6015</v>
      </c>
      <c r="E25" s="192">
        <v>6075.48</v>
      </c>
      <c r="F25" s="71">
        <f t="shared" si="0"/>
        <v>101.00548628428928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1168.48</v>
      </c>
      <c r="E26" s="192">
        <v>1168.48</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107320.74</v>
      </c>
      <c r="E28" s="192">
        <v>134762.35999999999</v>
      </c>
      <c r="F28" s="71">
        <f t="shared" si="0"/>
        <v>125.56972678347165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470284.62999999995</v>
      </c>
      <c r="E35" s="79">
        <f>SUM(E36:E39)-E40</f>
        <v>489138.8</v>
      </c>
      <c r="F35" s="71">
        <f t="shared" si="0"/>
        <v>104.00909763944443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3325.8</v>
      </c>
      <c r="E36" s="192">
        <v>5017.97</v>
      </c>
      <c r="F36" s="71">
        <f t="shared" si="0"/>
        <v>150.88008900114258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7963.36</v>
      </c>
      <c r="E37" s="192">
        <v>7963.36</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458995.47</v>
      </c>
      <c r="E38" s="192">
        <v>476157.47</v>
      </c>
      <c r="F38" s="71">
        <f t="shared" ref="F38:F69" si="1">IF(D38&gt;0,IF(E38/D38&gt;=100,"&gt;&gt;100",E38/D38*100),"-")</f>
        <v>103.73903472293529</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42147.180000000008</v>
      </c>
      <c r="E45" s="79">
        <f>SUM(E46:E49)-E50</f>
        <v>38667.300000000003</v>
      </c>
      <c r="F45" s="71">
        <f t="shared" si="1"/>
        <v>91.743504547635197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5378.59</v>
      </c>
      <c r="E47" s="192">
        <v>5378.59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61926.54</v>
      </c>
      <c r="E48" s="192">
        <v>63876.54</v>
      </c>
      <c r="F48" s="71">
        <f t="shared" si="1"/>
        <v>103.1488922197171</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25157.95</v>
      </c>
      <c r="E50" s="192">
        <v>30587.83</v>
      </c>
      <c r="F50" s="71">
        <f t="shared" si="1"/>
        <v>121.58315761021865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14673.7</v>
      </c>
      <c r="E54" s="192">
        <v>18763.080000000002</v>
      </c>
      <c r="F54" s="71">
        <f t="shared" si="1"/>
        <v>127.86877202069009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14673.7</v>
      </c>
      <c r="E55" s="192">
        <v>18763.080000000002</v>
      </c>
      <c r="F55" s="71">
        <f t="shared" si="1"/>
        <v>127.86877202069009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2306197.75</v>
      </c>
      <c r="E56" s="79">
        <f>SUM(E57:E62)</f>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2306197.75</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4735.54</v>
      </c>
      <c r="E63" s="79">
        <f>SUM(E64:E68)</f>
        <v>40075.81</v>
      </c>
      <c r="F63" s="71">
        <f t="shared" si="1"/>
        <v>846.27751006221035</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4735.54</v>
      </c>
      <c r="E67" s="192">
        <v>40075.81</v>
      </c>
      <c r="F67" s="71">
        <f t="shared" si="1"/>
        <v>846.27751006221035</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23274.42</v>
      </c>
      <c r="E69" s="79">
        <f>E70+E82+E88+E119+E135+E147+E165+E171</f>
        <v>12438.07</v>
      </c>
      <c r="F69" s="71">
        <f t="shared" si="1"/>
        <v>53.440945037513288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10139.049999999999</v>
      </c>
      <c r="E70" s="79">
        <f>+E71+E76+E80+E81</f>
        <v>11226.29</v>
      </c>
      <c r="F70" s="71">
        <f t="shared" ref="F70:F101" si="2">IF(D70&gt;0,IF(E70/D70&gt;=100,"&gt;&gt;100",E70/D70*100),"-")</f>
        <v>110.72329261617216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10139.049999999999</v>
      </c>
      <c r="E71" s="79">
        <f>SUM(E72:E75)</f>
        <v>10851.29</v>
      </c>
      <c r="F71" s="71">
        <f t="shared" si="2"/>
        <v>107.02472125100479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10139.049999999999</v>
      </c>
      <c r="E73" s="192">
        <v>10851.29</v>
      </c>
      <c r="F73" s="71">
        <f t="shared" si="2"/>
        <v>107.02472125100479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375</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5135.37</v>
      </c>
      <c r="E82" s="79">
        <f>SUM(E83:E85)-E86+E87</f>
        <v>933.13</v>
      </c>
      <c r="F82" s="71">
        <f t="shared" si="2"/>
        <v>18.170647879315418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7.0000000000000007E-2</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5135.37</v>
      </c>
      <c r="E87" s="192">
        <v>933.06</v>
      </c>
      <c r="F87" s="71">
        <f t="shared" si="2"/>
        <v>18.169284783764365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8000</v>
      </c>
      <c r="E147" s="79">
        <f>SUM(E148:E150)+SUM(E159:E163)-E164</f>
        <v>278.64999999999998</v>
      </c>
      <c r="F147" s="71">
        <f t="shared" si="4"/>
        <v>3.4831249999999994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278.64999999999998</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8000</v>
      </c>
      <c r="E161" s="192">
        <v>0</v>
      </c>
      <c r="F161" s="71">
        <f t="shared" si="4"/>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4741535.68</v>
      </c>
      <c r="E176" s="79">
        <f>E177+E251</f>
        <v>5185095.84</v>
      </c>
      <c r="F176" s="71">
        <f t="shared" ref="F176:F207" si="6">IF(D176&gt;0,IF(E176/D176&gt;=100,"&gt;&gt;100",E176/D176*100),"-")</f>
        <v>109.35477849235546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43364.25</v>
      </c>
      <c r="E177" s="79">
        <f>E178+E197+E203+E219+E247+E248</f>
        <v>64185.05</v>
      </c>
      <c r="F177" s="71">
        <f t="shared" si="6"/>
        <v>148.01374404030972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30422.12</v>
      </c>
      <c r="E178" s="79">
        <f>SUM(E179:E181)+E185+E186+SUM(E194:E196)</f>
        <v>55477.73</v>
      </c>
      <c r="F178" s="71">
        <f t="shared" si="6"/>
        <v>182.35984211488221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27385.35</v>
      </c>
      <c r="E179" s="192">
        <v>48079.11</v>
      </c>
      <c r="F179" s="71">
        <f t="shared" si="6"/>
        <v>175.56507402680631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2858.71</v>
      </c>
      <c r="E180" s="192">
        <v>7214.05</v>
      </c>
      <c r="F180" s="71">
        <f t="shared" si="6"/>
        <v>252.3533341961934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178.06</v>
      </c>
      <c r="E181" s="79">
        <f>SUM(E182:E184)</f>
        <v>184.57</v>
      </c>
      <c r="F181" s="71">
        <f t="shared" si="6"/>
        <v>103.65607098730764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178.06</v>
      </c>
      <c r="E184" s="192">
        <v>184.57</v>
      </c>
      <c r="F184" s="71">
        <f t="shared" si="6"/>
        <v>103.65607098730764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12942.13</v>
      </c>
      <c r="E247" s="192">
        <v>8707.32</v>
      </c>
      <c r="F247" s="71">
        <f t="shared" si="8"/>
        <v>67.278879133496574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4698171.43</v>
      </c>
      <c r="E251" s="79">
        <f>+E252+E255-E264+E274+E291</f>
        <v>5120910.79</v>
      </c>
      <c r="F251" s="71">
        <f t="shared" si="8"/>
        <v>108.99795518955766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4718261.26</v>
      </c>
      <c r="E252" s="79">
        <f>E253-E254</f>
        <v>5172657.7699999996</v>
      </c>
      <c r="F252" s="71">
        <f t="shared" si="8"/>
        <v>109.6305923932665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4718261.26</v>
      </c>
      <c r="E253" s="192">
        <v>5172657.7699999996</v>
      </c>
      <c r="F253" s="71">
        <f t="shared" si="8"/>
        <v>109.6305923932665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-28089.830000000075</v>
      </c>
      <c r="E255" s="79">
        <f>E256-E260</f>
        <v>-52025.630000000121</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1239784.73</v>
      </c>
      <c r="E256" s="79">
        <f>SUM(E257:E259)</f>
        <v>1219515.23</v>
      </c>
      <c r="F256" s="71">
        <f t="shared" si="8"/>
        <v>98.365079073041983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1239784.73</v>
      </c>
      <c r="E257" s="192">
        <v>1219515.23</v>
      </c>
      <c r="F257" s="71">
        <f t="shared" si="8"/>
        <v>98.365079073041983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1267874.56</v>
      </c>
      <c r="E260" s="79">
        <f>SUM(E261:E263)</f>
        <v>1271540.8600000001</v>
      </c>
      <c r="F260" s="71">
        <f t="shared" si="8"/>
        <v>100.28916898529774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1267874.56</v>
      </c>
      <c r="E262" s="192">
        <v>1271540.8600000001</v>
      </c>
      <c r="F262" s="71">
        <f t="shared" si="8"/>
        <v>100.28916898529774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8000</v>
      </c>
      <c r="E274" s="79">
        <f>SUM(E275:E277)+SUM(E286:E290)</f>
        <v>278.64999999999998</v>
      </c>
      <c r="F274" s="71">
        <f t="shared" si="9"/>
        <v>3.4831249999999994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278.64999999999998</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8000</v>
      </c>
      <c r="E288" s="192">
        <v>0</v>
      </c>
      <c r="F288" s="71">
        <f t="shared" si="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156.61000000000001</v>
      </c>
      <c r="E297" s="79">
        <f>E298</f>
        <v>156.61000000000001</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156.61000000000001</v>
      </c>
      <c r="E298" s="193">
        <v>156.61000000000001</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8000</v>
      </c>
      <c r="E302" s="192">
        <v>278.64999999999998</v>
      </c>
      <c r="F302" s="71">
        <f t="shared" si="10"/>
        <v>3.4831249999999994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153.97</v>
      </c>
      <c r="E308" s="192">
        <v>900.56</v>
      </c>
      <c r="F308" s="71">
        <f t="shared" si="10"/>
        <v>584.89316100539065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32.5</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4981.3999999999996</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30422.12</v>
      </c>
      <c r="E337" s="192">
        <v>55477.73</v>
      </c>
      <c r="F337" s="71">
        <f t="shared" si="11"/>
        <v>182.35984211488221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7806.76</v>
      </c>
      <c r="E367" s="192">
        <v>7806.76</v>
      </c>
      <c r="F367" s="71">
        <f t="shared" si="12"/>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5135.37</v>
      </c>
      <c r="E379" s="192">
        <v>0</v>
      </c>
      <c r="F379" s="71">
        <f t="shared" si="12"/>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900.56</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156.61000000000001</v>
      </c>
      <c r="E387" s="192">
        <v>156.61000000000001</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v>0</v>
      </c>
      <c r="E391" s="285">
        <v>0</v>
      </c>
      <c r="F391" s="261"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v>0</v>
      </c>
      <c r="E396" s="285">
        <v>0</v>
      </c>
      <c r="F396" s="261"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3079861.69</v>
      </c>
      <c r="E107" s="60">
        <f>SUM(E108:E113)</f>
        <v>1393150.85</v>
      </c>
      <c r="F107" s="45">
        <f t="shared" si="3"/>
        <v>45.234201734559065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3079861.69</v>
      </c>
      <c r="E109" s="194">
        <v>1393150.85</v>
      </c>
      <c r="F109" s="45">
        <f t="shared" si="3"/>
        <v>45.234201734559065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3079861.69</v>
      </c>
      <c r="E141" s="81">
        <f>E5+E22+E28+E35+E75+E82+E89+E107+E114+E129</f>
        <v>1393150.85</v>
      </c>
      <c r="F141" s="61">
        <f t="shared" si="4"/>
        <v>45.234201734559065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0">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0">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43364.25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1460516.95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62079.519999999997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883812.54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423828.54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436754.46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974.89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22254.65</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v>500024.99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v>14599.9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1439696.15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66319.06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858752.20000000007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403134.78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432394.39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968.38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22254.65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500024.99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v>14599.9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64185.050000000047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331.26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331.26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331.26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331.25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0.01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63853.79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2487.64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53559.39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v>7806.76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40682</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5</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3554</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Hrvatski Sportski Muzej</cp:lastModifiedBy>
  <cp:lastPrinted>2025-11-26T12:43:51Z</cp:lastPrinted>
  <dcterms:created xsi:type="dcterms:W3CDTF">2026-01-31T11:10:48Z</dcterms:created>
  <dcterms:modified xsi:type="dcterms:W3CDTF">2026-01-31T11:21:40Z</dcterms:modified>
</cp:coreProperties>
</file>